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ágiarios\Desktop\ATA AVCB - 2023\LICITAÇÃO ATUALIZADA\"/>
    </mc:Choice>
  </mc:AlternateContent>
  <xr:revisionPtr revIDLastSave="0" documentId="13_ncr:1_{6F3906C8-B311-4473-81A7-E7ABB825352E}" xr6:coauthVersionLast="47" xr6:coauthVersionMax="47" xr10:uidLastSave="{00000000-0000-0000-0000-000000000000}"/>
  <bookViews>
    <workbookView xWindow="-120" yWindow="-120" windowWidth="29040" windowHeight="15720" activeTab="2" xr2:uid="{E2088BF8-CC13-415B-8E8C-F799459EF307}"/>
  </bookViews>
  <sheets>
    <sheet name="ORÇAMENTO" sheetId="1" r:id="rId1"/>
    <sheet name="RESUMO" sheetId="2" r:id="rId2"/>
    <sheet name="CRONOGRAMA" sheetId="3" r:id="rId3"/>
  </sheets>
  <externalReferences>
    <externalReference r:id="rId4"/>
    <externalReference r:id="rId5"/>
  </externalReferences>
  <definedNames>
    <definedName name="_xlnm._FilterDatabase" localSheetId="0" hidden="1">ORÇAMENTO!$A$13:$I$438</definedName>
    <definedName name="_xlnm.Print_Area" localSheetId="0">ORÇAMENTO!$A$1:$I$443</definedName>
    <definedName name="TIPOORCAMENTO" hidden="1">IF(VALUE([1]MENU!$O$3)=2,"Licitado","Proposto")</definedName>
    <definedName name="_xlnm.Print_Titles" localSheetId="2">CRONOGRAMA!$A:$D</definedName>
    <definedName name="_xlnm.Print_Titles" localSheetId="0">ORÇAMENTO!$1:$12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F339" i="1"/>
  <c r="H435" i="1"/>
  <c r="H434" i="1"/>
  <c r="F199" i="1" l="1"/>
  <c r="H109" i="1"/>
  <c r="H100" i="1"/>
  <c r="H97" i="1"/>
  <c r="F415" i="1"/>
  <c r="F413" i="1"/>
  <c r="H141" i="1"/>
  <c r="H257" i="1"/>
  <c r="H328" i="1"/>
  <c r="F375" i="1"/>
  <c r="H339" i="1"/>
  <c r="H333" i="1"/>
  <c r="F383" i="1"/>
  <c r="F361" i="1"/>
  <c r="A9" i="3"/>
  <c r="A52" i="3"/>
  <c r="B10" i="2"/>
  <c r="B11" i="3"/>
  <c r="B7" i="3"/>
  <c r="B12" i="2"/>
  <c r="B6" i="2"/>
  <c r="H421" i="1"/>
  <c r="F418" i="1"/>
  <c r="F414" i="1"/>
  <c r="H412" i="1"/>
  <c r="H410" i="1"/>
  <c r="H409" i="1"/>
  <c r="H408" i="1"/>
  <c r="H407" i="1"/>
  <c r="H84" i="1"/>
  <c r="H83" i="1"/>
  <c r="B30" i="2"/>
  <c r="B46" i="3" s="1"/>
  <c r="B29" i="2"/>
  <c r="B44" i="3" s="1"/>
  <c r="B28" i="2"/>
  <c r="B42" i="3" s="1"/>
  <c r="B27" i="2"/>
  <c r="B40" i="3" s="1"/>
  <c r="B26" i="2"/>
  <c r="B38" i="3" s="1"/>
  <c r="B25" i="2"/>
  <c r="B36" i="3" s="1"/>
  <c r="B24" i="2"/>
  <c r="B34" i="3" s="1"/>
  <c r="B23" i="2"/>
  <c r="B32" i="3" s="1"/>
  <c r="B22" i="2"/>
  <c r="B30" i="3" s="1"/>
  <c r="B21" i="2"/>
  <c r="B28" i="3" s="1"/>
  <c r="B20" i="2"/>
  <c r="B26" i="3" s="1"/>
  <c r="B19" i="2"/>
  <c r="B24" i="3" s="1"/>
  <c r="B18" i="2"/>
  <c r="B22" i="3" s="1"/>
  <c r="B17" i="2"/>
  <c r="B20" i="3" s="1"/>
  <c r="B18" i="3"/>
  <c r="H193" i="1"/>
  <c r="F95" i="1"/>
  <c r="F94" i="1"/>
  <c r="H16" i="1"/>
  <c r="H17" i="1"/>
  <c r="H18" i="1"/>
  <c r="H19" i="1"/>
  <c r="H20" i="1"/>
  <c r="H22" i="1"/>
  <c r="H23" i="1"/>
  <c r="H25" i="1"/>
  <c r="H26" i="1"/>
  <c r="H27" i="1"/>
  <c r="H28" i="1"/>
  <c r="H30" i="1"/>
  <c r="H31" i="1"/>
  <c r="H32" i="1"/>
  <c r="H34" i="1"/>
  <c r="H35" i="1"/>
  <c r="H36" i="1"/>
  <c r="H37" i="1"/>
  <c r="H39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7" i="1"/>
  <c r="H58" i="1"/>
  <c r="H59" i="1"/>
  <c r="H60" i="1"/>
  <c r="H61" i="1"/>
  <c r="H62" i="1"/>
  <c r="H63" i="1"/>
  <c r="H65" i="1"/>
  <c r="H66" i="1"/>
  <c r="H67" i="1"/>
  <c r="H68" i="1"/>
  <c r="H69" i="1"/>
  <c r="H70" i="1"/>
  <c r="H71" i="1"/>
  <c r="H72" i="1"/>
  <c r="H73" i="1"/>
  <c r="H74" i="1"/>
  <c r="H76" i="1"/>
  <c r="H77" i="1"/>
  <c r="H78" i="1"/>
  <c r="H79" i="1"/>
  <c r="H80" i="1"/>
  <c r="H81" i="1"/>
  <c r="H87" i="1"/>
  <c r="H88" i="1"/>
  <c r="H90" i="1"/>
  <c r="H91" i="1"/>
  <c r="H92" i="1"/>
  <c r="H98" i="1"/>
  <c r="H101" i="1"/>
  <c r="H104" i="1"/>
  <c r="H105" i="1"/>
  <c r="H106" i="1"/>
  <c r="H110" i="1"/>
  <c r="H111" i="1"/>
  <c r="H112" i="1"/>
  <c r="H113" i="1"/>
  <c r="H116" i="1"/>
  <c r="H117" i="1"/>
  <c r="H118" i="1"/>
  <c r="H119" i="1"/>
  <c r="H120" i="1"/>
  <c r="H121" i="1"/>
  <c r="H122" i="1"/>
  <c r="H124" i="1"/>
  <c r="H125" i="1"/>
  <c r="H126" i="1"/>
  <c r="H128" i="1"/>
  <c r="H131" i="1"/>
  <c r="H132" i="1"/>
  <c r="H133" i="1"/>
  <c r="H134" i="1"/>
  <c r="H135" i="1"/>
  <c r="H136" i="1"/>
  <c r="H137" i="1"/>
  <c r="H138" i="1"/>
  <c r="H139" i="1"/>
  <c r="H140" i="1"/>
  <c r="H142" i="1"/>
  <c r="H143" i="1"/>
  <c r="H144" i="1"/>
  <c r="H145" i="1"/>
  <c r="H146" i="1"/>
  <c r="H148" i="1"/>
  <c r="H149" i="1"/>
  <c r="H150" i="1"/>
  <c r="H151" i="1"/>
  <c r="H153" i="1"/>
  <c r="H154" i="1"/>
  <c r="H155" i="1"/>
  <c r="H156" i="1"/>
  <c r="H157" i="1"/>
  <c r="H158" i="1"/>
  <c r="H159" i="1"/>
  <c r="H161" i="1"/>
  <c r="H164" i="1"/>
  <c r="H165" i="1"/>
  <c r="H166" i="1"/>
  <c r="H169" i="1"/>
  <c r="H171" i="1"/>
  <c r="H172" i="1"/>
  <c r="H173" i="1"/>
  <c r="H174" i="1"/>
  <c r="H176" i="1"/>
  <c r="H177" i="1"/>
  <c r="H178" i="1"/>
  <c r="H180" i="1"/>
  <c r="H183" i="1"/>
  <c r="H184" i="1"/>
  <c r="H185" i="1"/>
  <c r="H186" i="1"/>
  <c r="H187" i="1"/>
  <c r="H188" i="1"/>
  <c r="H189" i="1"/>
  <c r="H191" i="1"/>
  <c r="H192" i="1"/>
  <c r="H195" i="1"/>
  <c r="H196" i="1"/>
  <c r="H197" i="1"/>
  <c r="H200" i="1"/>
  <c r="H201" i="1"/>
  <c r="H202" i="1"/>
  <c r="H203" i="1"/>
  <c r="H204" i="1"/>
  <c r="H205" i="1"/>
  <c r="H206" i="1"/>
  <c r="H207" i="1"/>
  <c r="H208" i="1"/>
  <c r="H209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6" i="1"/>
  <c r="H287" i="1"/>
  <c r="H288" i="1"/>
  <c r="H290" i="1"/>
  <c r="H291" i="1"/>
  <c r="H292" i="1"/>
  <c r="H293" i="1"/>
  <c r="H294" i="1"/>
  <c r="H295" i="1"/>
  <c r="H297" i="1"/>
  <c r="H298" i="1"/>
  <c r="H299" i="1"/>
  <c r="H300" i="1"/>
  <c r="H301" i="1"/>
  <c r="H303" i="1"/>
  <c r="H304" i="1"/>
  <c r="H305" i="1"/>
  <c r="H306" i="1"/>
  <c r="H307" i="1"/>
  <c r="H308" i="1"/>
  <c r="H309" i="1"/>
  <c r="H310" i="1"/>
  <c r="H311" i="1"/>
  <c r="H312" i="1"/>
  <c r="H313" i="1"/>
  <c r="H315" i="1"/>
  <c r="H318" i="1"/>
  <c r="H319" i="1"/>
  <c r="H320" i="1"/>
  <c r="H321" i="1"/>
  <c r="H322" i="1"/>
  <c r="H323" i="1"/>
  <c r="H324" i="1"/>
  <c r="H325" i="1"/>
  <c r="H327" i="1"/>
  <c r="H329" i="1"/>
  <c r="H330" i="1"/>
  <c r="H331" i="1"/>
  <c r="H332" i="1"/>
  <c r="H334" i="1"/>
  <c r="H335" i="1"/>
  <c r="H336" i="1"/>
  <c r="H337" i="1"/>
  <c r="H340" i="1"/>
  <c r="H341" i="1"/>
  <c r="H342" i="1"/>
  <c r="H343" i="1"/>
  <c r="H344" i="1"/>
  <c r="H346" i="1"/>
  <c r="H347" i="1"/>
  <c r="H348" i="1"/>
  <c r="H349" i="1"/>
  <c r="H350" i="1"/>
  <c r="H351" i="1"/>
  <c r="H352" i="1"/>
  <c r="H353" i="1"/>
  <c r="H354" i="1"/>
  <c r="H355" i="1"/>
  <c r="H357" i="1"/>
  <c r="H358" i="1"/>
  <c r="H359" i="1"/>
  <c r="H360" i="1"/>
  <c r="H362" i="1"/>
  <c r="H364" i="1"/>
  <c r="H365" i="1"/>
  <c r="H366" i="1"/>
  <c r="H367" i="1"/>
  <c r="H368" i="1"/>
  <c r="H369" i="1"/>
  <c r="H370" i="1"/>
  <c r="H372" i="1"/>
  <c r="H373" i="1"/>
  <c r="H374" i="1"/>
  <c r="H376" i="1"/>
  <c r="H377" i="1"/>
  <c r="H378" i="1"/>
  <c r="H379" i="1"/>
  <c r="H380" i="1"/>
  <c r="H381" i="1"/>
  <c r="H382" i="1"/>
  <c r="H385" i="1"/>
  <c r="H386" i="1"/>
  <c r="H387" i="1"/>
  <c r="H388" i="1"/>
  <c r="H389" i="1"/>
  <c r="H390" i="1"/>
  <c r="H391" i="1"/>
  <c r="H392" i="1"/>
  <c r="H393" i="1"/>
  <c r="H396" i="1"/>
  <c r="H397" i="1"/>
  <c r="H398" i="1"/>
  <c r="H399" i="1"/>
  <c r="H400" i="1"/>
  <c r="H401" i="1"/>
  <c r="H402" i="1"/>
  <c r="H403" i="1"/>
  <c r="H404" i="1"/>
  <c r="H419" i="1"/>
  <c r="H420" i="1"/>
  <c r="H422" i="1"/>
  <c r="H423" i="1"/>
  <c r="H426" i="1"/>
  <c r="H427" i="1"/>
  <c r="H428" i="1"/>
  <c r="H429" i="1"/>
  <c r="H430" i="1"/>
  <c r="H431" i="1"/>
  <c r="H432" i="1"/>
  <c r="H433" i="1"/>
  <c r="H361" i="1" l="1"/>
  <c r="H383" i="1"/>
  <c r="H94" i="1"/>
  <c r="E93" i="1" s="1"/>
  <c r="H95" i="1"/>
  <c r="H375" i="1"/>
  <c r="H413" i="1"/>
  <c r="E411" i="1" s="1"/>
  <c r="H415" i="1"/>
  <c r="H414" i="1"/>
  <c r="H418" i="1"/>
  <c r="H103" i="1"/>
  <c r="H199" i="1"/>
  <c r="E38" i="1"/>
  <c r="E15" i="1"/>
  <c r="E425" i="1"/>
  <c r="E424" i="1" s="1"/>
  <c r="C30" i="2" s="1"/>
  <c r="D30" i="2" s="1"/>
  <c r="D46" i="3" s="1"/>
  <c r="E41" i="1"/>
  <c r="E285" i="1"/>
  <c r="E179" i="1"/>
  <c r="E175" i="1"/>
  <c r="E99" i="1"/>
  <c r="E194" i="1"/>
  <c r="E96" i="1"/>
  <c r="E406" i="1"/>
  <c r="E21" i="1"/>
  <c r="E190" i="1"/>
  <c r="E211" i="1"/>
  <c r="E115" i="1"/>
  <c r="E345" i="1"/>
  <c r="E170" i="1"/>
  <c r="E147" i="1"/>
  <c r="E56" i="1"/>
  <c r="E417" i="1"/>
  <c r="E416" i="1" s="1"/>
  <c r="C29" i="2" s="1"/>
  <c r="D29" i="2" s="1"/>
  <c r="D44" i="3" s="1"/>
  <c r="E289" i="1"/>
  <c r="E130" i="1"/>
  <c r="E89" i="1"/>
  <c r="E395" i="1"/>
  <c r="E394" i="1" s="1"/>
  <c r="C27" i="2" s="1"/>
  <c r="D27" i="2" s="1"/>
  <c r="D40" i="3" s="1"/>
  <c r="E235" i="1"/>
  <c r="E182" i="1"/>
  <c r="E363" i="1"/>
  <c r="E102" i="1"/>
  <c r="E384" i="1"/>
  <c r="E24" i="1"/>
  <c r="E314" i="1"/>
  <c r="E168" i="1"/>
  <c r="E86" i="1"/>
  <c r="E338" i="1"/>
  <c r="E33" i="1"/>
  <c r="E198" i="1"/>
  <c r="E326" i="1"/>
  <c r="E29" i="1"/>
  <c r="E108" i="1"/>
  <c r="E317" i="1"/>
  <c r="E127" i="1"/>
  <c r="E123" i="1"/>
  <c r="E302" i="1"/>
  <c r="E82" i="1"/>
  <c r="E160" i="1"/>
  <c r="E296" i="1"/>
  <c r="E75" i="1"/>
  <c r="E152" i="1"/>
  <c r="E64" i="1"/>
  <c r="E163" i="1"/>
  <c r="E356" i="1" l="1"/>
  <c r="E316" i="1" s="1"/>
  <c r="C26" i="2" s="1"/>
  <c r="D26" i="2" s="1"/>
  <c r="D38" i="3" s="1"/>
  <c r="E371" i="1"/>
  <c r="E181" i="1"/>
  <c r="C24" i="2" s="1"/>
  <c r="D24" i="2" s="1"/>
  <c r="D34" i="3" s="1"/>
  <c r="E405" i="1"/>
  <c r="C28" i="2" s="1"/>
  <c r="D28" i="2" s="1"/>
  <c r="D42" i="3" s="1"/>
  <c r="E167" i="1"/>
  <c r="C23" i="2" s="1"/>
  <c r="D23" i="2" s="1"/>
  <c r="D32" i="3" s="1"/>
  <c r="E14" i="1"/>
  <c r="C16" i="2" s="1"/>
  <c r="D16" i="2" s="1"/>
  <c r="D18" i="3" s="1"/>
  <c r="E129" i="1"/>
  <c r="C21" i="2" s="1"/>
  <c r="D21" i="2" s="1"/>
  <c r="D28" i="3" s="1"/>
  <c r="E107" i="1"/>
  <c r="C19" i="2" s="1"/>
  <c r="D19" i="2" s="1"/>
  <c r="D24" i="3" s="1"/>
  <c r="E210" i="1"/>
  <c r="E85" i="1"/>
  <c r="C18" i="2" s="1"/>
  <c r="D18" i="2" s="1"/>
  <c r="D22" i="3" s="1"/>
  <c r="E162" i="1"/>
  <c r="C22" i="2" s="1"/>
  <c r="D22" i="2" s="1"/>
  <c r="D30" i="3" s="1"/>
  <c r="E40" i="1"/>
  <c r="C17" i="2" s="1"/>
  <c r="D17" i="2" s="1"/>
  <c r="D20" i="3" s="1"/>
  <c r="E114" i="1"/>
  <c r="C20" i="2" s="1"/>
  <c r="D20" i="2" s="1"/>
  <c r="D26" i="3" s="1"/>
  <c r="C25" i="2" l="1"/>
  <c r="D25" i="2" s="1"/>
  <c r="D36" i="3" s="1"/>
  <c r="D48" i="3" s="1"/>
  <c r="G436" i="1"/>
  <c r="C31" i="2" l="1"/>
  <c r="I434" i="1"/>
  <c r="I435" i="1"/>
  <c r="I139" i="1"/>
  <c r="I91" i="1"/>
  <c r="I66" i="1"/>
  <c r="I158" i="1"/>
  <c r="I50" i="1"/>
  <c r="I28" i="1"/>
  <c r="I35" i="1"/>
  <c r="I142" i="1"/>
  <c r="I120" i="1"/>
  <c r="I101" i="1"/>
  <c r="I73" i="1"/>
  <c r="I151" i="1"/>
  <c r="I110" i="1"/>
  <c r="I144" i="1"/>
  <c r="I122" i="1"/>
  <c r="I79" i="1"/>
  <c r="I77" i="1"/>
  <c r="I44" i="1"/>
  <c r="I97" i="1"/>
  <c r="I69" i="1"/>
  <c r="I125" i="1"/>
  <c r="I104" i="1"/>
  <c r="I154" i="1"/>
  <c r="I60" i="1"/>
  <c r="I55" i="1"/>
  <c r="I105" i="1"/>
  <c r="I81" i="1"/>
  <c r="I49" i="1"/>
  <c r="I47" i="1"/>
  <c r="I172" i="1"/>
  <c r="I37" i="1"/>
  <c r="I146" i="1"/>
  <c r="I119" i="1"/>
  <c r="I46" i="1"/>
  <c r="I113" i="1"/>
  <c r="I112" i="1"/>
  <c r="I141" i="1"/>
  <c r="I20" i="1"/>
  <c r="I103" i="1"/>
  <c r="I23" i="1"/>
  <c r="I80" i="1"/>
  <c r="I177" i="1"/>
  <c r="I166" i="1"/>
  <c r="I173" i="1"/>
  <c r="I53" i="1"/>
  <c r="I135" i="1"/>
  <c r="I26" i="1"/>
  <c r="I149" i="1"/>
  <c r="I31" i="1"/>
  <c r="I36" i="1"/>
  <c r="I68" i="1"/>
  <c r="I88" i="1"/>
  <c r="I98" i="1"/>
  <c r="I72" i="1"/>
  <c r="I92" i="1"/>
  <c r="I165" i="1"/>
  <c r="I32" i="1"/>
  <c r="I74" i="1"/>
  <c r="I59" i="1"/>
  <c r="I71" i="1"/>
  <c r="I126" i="1"/>
  <c r="I143" i="1"/>
  <c r="I63" i="1"/>
  <c r="I61" i="1"/>
  <c r="I43" i="1"/>
  <c r="I121" i="1"/>
  <c r="I45" i="1"/>
  <c r="I19" i="1"/>
  <c r="I54" i="1"/>
  <c r="I70" i="1"/>
  <c r="I145" i="1"/>
  <c r="I132" i="1"/>
  <c r="I157" i="1"/>
  <c r="I174" i="1"/>
  <c r="I111" i="1"/>
  <c r="I78" i="1"/>
  <c r="I58" i="1"/>
  <c r="I48" i="1"/>
  <c r="I65" i="1"/>
  <c r="I27" i="1"/>
  <c r="I51" i="1"/>
  <c r="I95" i="1"/>
  <c r="I67" i="1"/>
  <c r="I138" i="1"/>
  <c r="I159" i="1"/>
  <c r="I140" i="1"/>
  <c r="I136" i="1"/>
  <c r="I150" i="1"/>
  <c r="I17" i="1"/>
  <c r="I156" i="1"/>
  <c r="I133" i="1"/>
  <c r="I106" i="1"/>
  <c r="I155" i="1"/>
  <c r="I117" i="1"/>
  <c r="I137" i="1"/>
  <c r="I18" i="1"/>
  <c r="I118" i="1"/>
  <c r="I84" i="1"/>
  <c r="I178" i="1"/>
  <c r="I52" i="1"/>
  <c r="I62" i="1"/>
  <c r="I134" i="1"/>
  <c r="G437" i="1"/>
  <c r="I351" i="1"/>
  <c r="I240" i="1"/>
  <c r="I176" i="1"/>
  <c r="I309" i="1"/>
  <c r="I90" i="1"/>
  <c r="I333" i="1"/>
  <c r="I222" i="1"/>
  <c r="I428" i="1"/>
  <c r="I369" i="1"/>
  <c r="I310" i="1"/>
  <c r="I413" i="1"/>
  <c r="I390" i="1"/>
  <c r="I332" i="1"/>
  <c r="I352" i="1"/>
  <c r="I271" i="1"/>
  <c r="I370" i="1"/>
  <c r="I255" i="1"/>
  <c r="I171" i="1"/>
  <c r="I38" i="1"/>
  <c r="I239" i="1"/>
  <c r="I256" i="1"/>
  <c r="I288" i="1"/>
  <c r="I295" i="1"/>
  <c r="I221" i="1"/>
  <c r="I205" i="1"/>
  <c r="I204" i="1"/>
  <c r="I427" i="1"/>
  <c r="I272" i="1"/>
  <c r="I346" i="1"/>
  <c r="I414" i="1"/>
  <c r="I392" i="1"/>
  <c r="I284" i="1"/>
  <c r="I180" i="1"/>
  <c r="I337" i="1"/>
  <c r="I249" i="1"/>
  <c r="I386" i="1"/>
  <c r="I334" i="1"/>
  <c r="I269" i="1"/>
  <c r="I246" i="1"/>
  <c r="I209" i="1"/>
  <c r="I190" i="1"/>
  <c r="I417" i="1"/>
  <c r="I130" i="1"/>
  <c r="I15" i="1"/>
  <c r="I376" i="1"/>
  <c r="I290" i="1"/>
  <c r="I153" i="1"/>
  <c r="I344" i="1"/>
  <c r="I306" i="1"/>
  <c r="I270" i="1"/>
  <c r="I268" i="1"/>
  <c r="I102" i="1"/>
  <c r="I320" i="1"/>
  <c r="I232" i="1"/>
  <c r="I368" i="1"/>
  <c r="I315" i="1"/>
  <c r="I253" i="1"/>
  <c r="I229" i="1"/>
  <c r="I115" i="1"/>
  <c r="I192" i="1"/>
  <c r="I398" i="1"/>
  <c r="I397" i="1"/>
  <c r="I89" i="1"/>
  <c r="I305" i="1"/>
  <c r="I360" i="1"/>
  <c r="I16" i="1"/>
  <c r="I116" i="1"/>
  <c r="I164" i="1"/>
  <c r="I252" i="1"/>
  <c r="I300" i="1"/>
  <c r="I216" i="1"/>
  <c r="I335" i="1"/>
  <c r="I297" i="1"/>
  <c r="I237" i="1"/>
  <c r="I213" i="1"/>
  <c r="I147" i="1"/>
  <c r="I378" i="1"/>
  <c r="I415" i="1"/>
  <c r="I342" i="1"/>
  <c r="I191" i="1"/>
  <c r="I422" i="1"/>
  <c r="I421" i="1"/>
  <c r="I399" i="1"/>
  <c r="I364" i="1"/>
  <c r="I374" i="1"/>
  <c r="I219" i="1"/>
  <c r="I254" i="1"/>
  <c r="I250" i="1"/>
  <c r="I286" i="1"/>
  <c r="I298" i="1"/>
  <c r="I339" i="1"/>
  <c r="I420" i="1"/>
  <c r="I395" i="1"/>
  <c r="I148" i="1"/>
  <c r="I323" i="1"/>
  <c r="I203" i="1"/>
  <c r="I34" i="1"/>
  <c r="I233" i="1"/>
  <c r="I391" i="1"/>
  <c r="I280" i="1"/>
  <c r="I247" i="1"/>
  <c r="I283" i="1"/>
  <c r="I94" i="1"/>
  <c r="I400" i="1"/>
  <c r="I347" i="1"/>
  <c r="I328" i="1"/>
  <c r="I377" i="1"/>
  <c r="I330" i="1"/>
  <c r="I287" i="1"/>
  <c r="I236" i="1"/>
  <c r="I258" i="1"/>
  <c r="I184" i="1"/>
  <c r="I182" i="1"/>
  <c r="I285" i="1"/>
  <c r="I201" i="1"/>
  <c r="I202" i="1"/>
  <c r="I264" i="1"/>
  <c r="I230" i="1"/>
  <c r="I218" i="1"/>
  <c r="I359" i="1"/>
  <c r="I381" i="1"/>
  <c r="I41" i="1"/>
  <c r="I292" i="1"/>
  <c r="I308" i="1"/>
  <c r="I361" i="1"/>
  <c r="I275" i="1"/>
  <c r="I412" i="1"/>
  <c r="I24" i="1"/>
  <c r="I206" i="1"/>
  <c r="I274" i="1"/>
  <c r="I124" i="1"/>
  <c r="I185" i="1"/>
  <c r="I220" i="1"/>
  <c r="I433" i="1"/>
  <c r="I248" i="1"/>
  <c r="I214" i="1"/>
  <c r="I215" i="1"/>
  <c r="I366" i="1"/>
  <c r="I365" i="1"/>
  <c r="I193" i="1"/>
  <c r="I259" i="1"/>
  <c r="I289" i="1"/>
  <c r="I343" i="1"/>
  <c r="I243" i="1"/>
  <c r="I186" i="1"/>
  <c r="I22" i="1"/>
  <c r="I83" i="1"/>
  <c r="I267" i="1"/>
  <c r="I430" i="1"/>
  <c r="I406" i="1"/>
  <c r="I231" i="1"/>
  <c r="I197" i="1"/>
  <c r="I423" i="1"/>
  <c r="I294" i="1"/>
  <c r="I348" i="1"/>
  <c r="I324" i="1"/>
  <c r="I226" i="1"/>
  <c r="I273" i="1"/>
  <c r="I327" i="1"/>
  <c r="I208" i="1"/>
  <c r="I87" i="1"/>
  <c r="I410" i="1"/>
  <c r="I179" i="1"/>
  <c r="I353" i="1"/>
  <c r="I161" i="1"/>
  <c r="I76" i="1"/>
  <c r="I261" i="1"/>
  <c r="I345" i="1"/>
  <c r="I223" i="1"/>
  <c r="I379" i="1"/>
  <c r="I228" i="1"/>
  <c r="I431" i="1"/>
  <c r="I371" i="1"/>
  <c r="I321" i="1"/>
  <c r="I387" i="1"/>
  <c r="I341" i="1"/>
  <c r="I199" i="1"/>
  <c r="I100" i="1"/>
  <c r="I402" i="1"/>
  <c r="I277" i="1"/>
  <c r="I331" i="1"/>
  <c r="I382" i="1"/>
  <c r="I419" i="1"/>
  <c r="I257" i="1"/>
  <c r="I307" i="1"/>
  <c r="I195" i="1"/>
  <c r="I418" i="1"/>
  <c r="I251" i="1"/>
  <c r="I99" i="1"/>
  <c r="I383" i="1"/>
  <c r="I311" i="1"/>
  <c r="I312" i="1"/>
  <c r="I241" i="1"/>
  <c r="I329" i="1"/>
  <c r="I385" i="1"/>
  <c r="I373" i="1"/>
  <c r="I429" i="1"/>
  <c r="I336" i="1"/>
  <c r="I409" i="1"/>
  <c r="I367" i="1"/>
  <c r="I245" i="1"/>
  <c r="I293" i="1"/>
  <c r="I224" i="1"/>
  <c r="I355" i="1"/>
  <c r="I187" i="1"/>
  <c r="I291" i="1"/>
  <c r="I350" i="1"/>
  <c r="I357" i="1"/>
  <c r="I408" i="1"/>
  <c r="I30" i="1"/>
  <c r="I319" i="1"/>
  <c r="I425" i="1"/>
  <c r="I96" i="1"/>
  <c r="I276" i="1"/>
  <c r="I242" i="1"/>
  <c r="I207" i="1"/>
  <c r="I340" i="1"/>
  <c r="I354" i="1"/>
  <c r="I299" i="1"/>
  <c r="I301" i="1"/>
  <c r="I403" i="1"/>
  <c r="I411" i="1"/>
  <c r="I313" i="1"/>
  <c r="I211" i="1"/>
  <c r="I260" i="1"/>
  <c r="I170" i="1"/>
  <c r="I188" i="1"/>
  <c r="I128" i="1"/>
  <c r="I225" i="1"/>
  <c r="I426" i="1"/>
  <c r="I393" i="1"/>
  <c r="I396" i="1"/>
  <c r="I131" i="1"/>
  <c r="I432" i="1"/>
  <c r="I235" i="1"/>
  <c r="I375" i="1"/>
  <c r="I282" i="1"/>
  <c r="I200" i="1"/>
  <c r="I318" i="1"/>
  <c r="I279" i="1"/>
  <c r="I389" i="1"/>
  <c r="I196" i="1"/>
  <c r="I238" i="1"/>
  <c r="I175" i="1"/>
  <c r="I362" i="1"/>
  <c r="I349" i="1"/>
  <c r="I325" i="1"/>
  <c r="I372" i="1"/>
  <c r="I57" i="1"/>
  <c r="I263" i="1"/>
  <c r="I322" i="1"/>
  <c r="I266" i="1"/>
  <c r="I388" i="1"/>
  <c r="I281" i="1"/>
  <c r="I234" i="1"/>
  <c r="I384" i="1"/>
  <c r="I358" i="1"/>
  <c r="I278" i="1"/>
  <c r="I244" i="1"/>
  <c r="I39" i="1"/>
  <c r="I56" i="1"/>
  <c r="I169" i="1"/>
  <c r="I109" i="1"/>
  <c r="I189" i="1"/>
  <c r="I183" i="1"/>
  <c r="I25" i="1"/>
  <c r="I42" i="1"/>
  <c r="I303" i="1"/>
  <c r="I217" i="1"/>
  <c r="I363" i="1"/>
  <c r="I265" i="1"/>
  <c r="I404" i="1"/>
  <c r="I304" i="1"/>
  <c r="I262" i="1"/>
  <c r="I194" i="1"/>
  <c r="I227" i="1"/>
  <c r="I380" i="1"/>
  <c r="I21" i="1"/>
  <c r="I401" i="1"/>
  <c r="I212" i="1"/>
  <c r="I407" i="1"/>
  <c r="I14" i="1"/>
  <c r="I33" i="1"/>
  <c r="I181" i="1"/>
  <c r="I152" i="1"/>
  <c r="I129" i="1"/>
  <c r="I108" i="1"/>
  <c r="I75" i="1"/>
  <c r="I86" i="1"/>
  <c r="I160" i="1"/>
  <c r="I123" i="1"/>
  <c r="I416" i="1"/>
  <c r="I356" i="1"/>
  <c r="I394" i="1"/>
  <c r="I317" i="1"/>
  <c r="I127" i="1"/>
  <c r="I338" i="1"/>
  <c r="I302" i="1"/>
  <c r="I167" i="1"/>
  <c r="I163" i="1"/>
  <c r="I168" i="1"/>
  <c r="I29" i="1"/>
  <c r="I326" i="1"/>
  <c r="I198" i="1"/>
  <c r="I405" i="1"/>
  <c r="I296" i="1"/>
  <c r="I314" i="1"/>
  <c r="I424" i="1"/>
  <c r="I64" i="1"/>
  <c r="I93" i="1"/>
  <c r="I82" i="1"/>
  <c r="I107" i="1"/>
  <c r="I85" i="1"/>
  <c r="I210" i="1"/>
  <c r="I114" i="1"/>
  <c r="I316" i="1"/>
  <c r="I162" i="1"/>
  <c r="I40" i="1"/>
  <c r="I436" i="1" l="1"/>
  <c r="I437" i="1" s="1"/>
  <c r="H9" i="1"/>
  <c r="D9" i="3" s="1"/>
  <c r="E10" i="2"/>
  <c r="D31" i="2" l="1"/>
  <c r="E27" i="2" l="1"/>
  <c r="C40" i="3" s="1"/>
  <c r="E29" i="2"/>
  <c r="C44" i="3" s="1"/>
  <c r="E26" i="2"/>
  <c r="C38" i="3" s="1"/>
  <c r="E23" i="2"/>
  <c r="C32" i="3" s="1"/>
  <c r="E28" i="2"/>
  <c r="C42" i="3" s="1"/>
  <c r="E25" i="2"/>
  <c r="C36" i="3" s="1"/>
  <c r="E24" i="2"/>
  <c r="C34" i="3" s="1"/>
  <c r="E30" i="2"/>
  <c r="C46" i="3" s="1"/>
  <c r="E21" i="2"/>
  <c r="C28" i="3" s="1"/>
  <c r="E16" i="2"/>
  <c r="C18" i="3" s="1"/>
  <c r="E18" i="2"/>
  <c r="C22" i="3" s="1"/>
  <c r="E20" i="2"/>
  <c r="C26" i="3" s="1"/>
  <c r="E19" i="2"/>
  <c r="C24" i="3" s="1"/>
  <c r="E17" i="2"/>
  <c r="C20" i="3" s="1"/>
  <c r="E22" i="2"/>
  <c r="C30" i="3" s="1"/>
  <c r="C48" i="3" l="1"/>
  <c r="E31" i="2"/>
  <c r="J47" i="3" l="1"/>
  <c r="F45" i="3"/>
  <c r="N41" i="3"/>
  <c r="J39" i="3"/>
  <c r="F37" i="3"/>
  <c r="N33" i="3"/>
  <c r="J31" i="3"/>
  <c r="F29" i="3"/>
  <c r="N25" i="3"/>
  <c r="J23" i="3"/>
  <c r="F21" i="3"/>
  <c r="I47" i="3"/>
  <c r="E45" i="3"/>
  <c r="M41" i="3"/>
  <c r="I39" i="3"/>
  <c r="E37" i="3"/>
  <c r="M33" i="3"/>
  <c r="I31" i="3"/>
  <c r="E29" i="3"/>
  <c r="M25" i="3"/>
  <c r="I23" i="3"/>
  <c r="E21" i="3"/>
  <c r="E27" i="3"/>
  <c r="H29" i="3"/>
  <c r="H47" i="3"/>
  <c r="P43" i="3"/>
  <c r="L41" i="3"/>
  <c r="H39" i="3"/>
  <c r="P35" i="3"/>
  <c r="L33" i="3"/>
  <c r="H31" i="3"/>
  <c r="P27" i="3"/>
  <c r="L25" i="3"/>
  <c r="H23" i="3"/>
  <c r="P19" i="3"/>
  <c r="P41" i="3"/>
  <c r="P33" i="3"/>
  <c r="L23" i="3"/>
  <c r="G47" i="3"/>
  <c r="O43" i="3"/>
  <c r="K41" i="3"/>
  <c r="G39" i="3"/>
  <c r="O35" i="3"/>
  <c r="K33" i="3"/>
  <c r="G31" i="3"/>
  <c r="O27" i="3"/>
  <c r="K25" i="3"/>
  <c r="G23" i="3"/>
  <c r="O19" i="3"/>
  <c r="M47" i="3"/>
  <c r="F47" i="3"/>
  <c r="N43" i="3"/>
  <c r="J41" i="3"/>
  <c r="F39" i="3"/>
  <c r="N35" i="3"/>
  <c r="J33" i="3"/>
  <c r="F31" i="3"/>
  <c r="N27" i="3"/>
  <c r="J25" i="3"/>
  <c r="F23" i="3"/>
  <c r="N19" i="3"/>
  <c r="E43" i="3"/>
  <c r="M39" i="3"/>
  <c r="I37" i="3"/>
  <c r="E35" i="3"/>
  <c r="M31" i="3"/>
  <c r="I29" i="3"/>
  <c r="I21" i="3"/>
  <c r="E47" i="3"/>
  <c r="M43" i="3"/>
  <c r="I41" i="3"/>
  <c r="E39" i="3"/>
  <c r="M35" i="3"/>
  <c r="I33" i="3"/>
  <c r="E31" i="3"/>
  <c r="M27" i="3"/>
  <c r="I25" i="3"/>
  <c r="E23" i="3"/>
  <c r="M19" i="3"/>
  <c r="I45" i="3"/>
  <c r="L47" i="3"/>
  <c r="P45" i="3"/>
  <c r="L43" i="3"/>
  <c r="H41" i="3"/>
  <c r="P37" i="3"/>
  <c r="L35" i="3"/>
  <c r="H33" i="3"/>
  <c r="P29" i="3"/>
  <c r="L27" i="3"/>
  <c r="H25" i="3"/>
  <c r="P21" i="3"/>
  <c r="L19" i="3"/>
  <c r="O45" i="3"/>
  <c r="K43" i="3"/>
  <c r="G41" i="3"/>
  <c r="O37" i="3"/>
  <c r="K35" i="3"/>
  <c r="G33" i="3"/>
  <c r="O29" i="3"/>
  <c r="K27" i="3"/>
  <c r="G25" i="3"/>
  <c r="O21" i="3"/>
  <c r="K19" i="3"/>
  <c r="N45" i="3"/>
  <c r="J43" i="3"/>
  <c r="F41" i="3"/>
  <c r="N37" i="3"/>
  <c r="J35" i="3"/>
  <c r="F33" i="3"/>
  <c r="N29" i="3"/>
  <c r="J27" i="3"/>
  <c r="F25" i="3"/>
  <c r="N21" i="3"/>
  <c r="J19" i="3"/>
  <c r="M23" i="3"/>
  <c r="M45" i="3"/>
  <c r="I43" i="3"/>
  <c r="E41" i="3"/>
  <c r="M37" i="3"/>
  <c r="I35" i="3"/>
  <c r="E33" i="3"/>
  <c r="M29" i="3"/>
  <c r="I27" i="3"/>
  <c r="E25" i="3"/>
  <c r="M21" i="3"/>
  <c r="I19" i="3"/>
  <c r="L39" i="3"/>
  <c r="H21" i="3"/>
  <c r="P47" i="3"/>
  <c r="L45" i="3"/>
  <c r="H43" i="3"/>
  <c r="P39" i="3"/>
  <c r="L37" i="3"/>
  <c r="H35" i="3"/>
  <c r="P31" i="3"/>
  <c r="L29" i="3"/>
  <c r="H27" i="3"/>
  <c r="P23" i="3"/>
  <c r="L21" i="3"/>
  <c r="H19" i="3"/>
  <c r="O47" i="3"/>
  <c r="K45" i="3"/>
  <c r="G43" i="3"/>
  <c r="O39" i="3"/>
  <c r="K37" i="3"/>
  <c r="G35" i="3"/>
  <c r="O31" i="3"/>
  <c r="K29" i="3"/>
  <c r="G27" i="3"/>
  <c r="O23" i="3"/>
  <c r="K21" i="3"/>
  <c r="G19" i="3"/>
  <c r="H45" i="3"/>
  <c r="H37" i="3"/>
  <c r="P25" i="3"/>
  <c r="N47" i="3"/>
  <c r="J45" i="3"/>
  <c r="F43" i="3"/>
  <c r="N39" i="3"/>
  <c r="J37" i="3"/>
  <c r="F35" i="3"/>
  <c r="N31" i="3"/>
  <c r="J29" i="3"/>
  <c r="F27" i="3"/>
  <c r="N23" i="3"/>
  <c r="J21" i="3"/>
  <c r="F19" i="3"/>
  <c r="K47" i="3"/>
  <c r="G45" i="3"/>
  <c r="O41" i="3"/>
  <c r="K39" i="3"/>
  <c r="G37" i="3"/>
  <c r="O33" i="3"/>
  <c r="K31" i="3"/>
  <c r="G29" i="3"/>
  <c r="O25" i="3"/>
  <c r="K23" i="3"/>
  <c r="G21" i="3"/>
  <c r="E19" i="3"/>
  <c r="L31" i="3"/>
  <c r="E48" i="3" l="1"/>
  <c r="F48" i="3" s="1"/>
  <c r="G48" i="3" s="1"/>
  <c r="H48" i="3" s="1"/>
  <c r="I48" i="3" s="1"/>
  <c r="J48" i="3" s="1"/>
  <c r="K48" i="3" s="1"/>
  <c r="L48" i="3" s="1"/>
  <c r="M48" i="3" s="1"/>
  <c r="N48" i="3" s="1"/>
  <c r="O48" i="3" s="1"/>
  <c r="P48" i="3" s="1"/>
</calcChain>
</file>

<file path=xl/sharedStrings.xml><?xml version="1.0" encoding="utf-8"?>
<sst xmlns="http://schemas.openxmlformats.org/spreadsheetml/2006/main" count="1849" uniqueCount="1147">
  <si>
    <t xml:space="preserve">OBRA: </t>
  </si>
  <si>
    <t xml:space="preserve">Tipo de Intervenção: </t>
  </si>
  <si>
    <t>Endereço :</t>
  </si>
  <si>
    <t>Investimento:</t>
  </si>
  <si>
    <t>TAB.  REF.:</t>
  </si>
  <si>
    <t>Item</t>
  </si>
  <si>
    <t>Código</t>
  </si>
  <si>
    <t>Ref.</t>
  </si>
  <si>
    <t>Descrição dos Serviços</t>
  </si>
  <si>
    <t>Un.</t>
  </si>
  <si>
    <t>Qtd.</t>
  </si>
  <si>
    <t>Custo un. (S/BDI)</t>
  </si>
  <si>
    <t>Custo Total (S/BDI)</t>
  </si>
  <si>
    <t xml:space="preserve">% </t>
  </si>
  <si>
    <t>01.01</t>
  </si>
  <si>
    <t>01.01.01</t>
  </si>
  <si>
    <t>CDHU</t>
  </si>
  <si>
    <t>50.10.058</t>
  </si>
  <si>
    <t>Extintor manual de pó químico seco BC - capacidade de 4 kg</t>
  </si>
  <si>
    <t>UN</t>
  </si>
  <si>
    <t>01.02</t>
  </si>
  <si>
    <t>01.02.01</t>
  </si>
  <si>
    <t>50.20.110</t>
  </si>
  <si>
    <t>Recarga de extintor de água pressurizada</t>
  </si>
  <si>
    <t>L</t>
  </si>
  <si>
    <t>01.02.02</t>
  </si>
  <si>
    <t>50.20.130</t>
  </si>
  <si>
    <t>Recarga de extintor de pó químico seco</t>
  </si>
  <si>
    <t>KG</t>
  </si>
  <si>
    <t>50.20.120</t>
  </si>
  <si>
    <t>Recarga de extintor de gás carbônico</t>
  </si>
  <si>
    <t>97.02.193</t>
  </si>
  <si>
    <t>Placa de sinalização em PVC fotoluminescente (200x200mm), com indicação de equipamentos de alarme, detecção e extinção de incêndio</t>
  </si>
  <si>
    <t>97.02.195</t>
  </si>
  <si>
    <t>Placa de sinalização em PVC fotoluminescente (240x120mm), com indicação de rota de evacuação e saída de emergência</t>
  </si>
  <si>
    <t>97.02.198</t>
  </si>
  <si>
    <t>Placa de sinalização em PVC, com indicação de proibição normativa</t>
  </si>
  <si>
    <t>97.02.197</t>
  </si>
  <si>
    <t>Placa de sinalização em PVC, com indicação de alerta</t>
  </si>
  <si>
    <t>45.02.040</t>
  </si>
  <si>
    <t>Entrada completa de gás GLP com 2 cilindros de 45 kg</t>
  </si>
  <si>
    <t>45.20.020</t>
  </si>
  <si>
    <t>Cilindro de gás (GLP) de 45 kg, com carga</t>
  </si>
  <si>
    <t>46.10.200</t>
  </si>
  <si>
    <t>Tubo de cobre classe E, DN= 22mm (3/4´), inclusive conexões</t>
  </si>
  <si>
    <t>M</t>
  </si>
  <si>
    <t>21.20.300</t>
  </si>
  <si>
    <t>Fita adesiva antiderrapante com largura de 5 cm</t>
  </si>
  <si>
    <t>SIURB EDIF</t>
  </si>
  <si>
    <t>DESENVOLVIMENTO DE PROJETO TÉCNICO DE PREVENÇÃO E COMBATE A INCÊNDIO E APROVAÇÃO JUNTO AO CORPO DE BOMBEIROS PARA EDIFICAÇÕES ATÉ 2000 M2</t>
  </si>
  <si>
    <t>GL</t>
  </si>
  <si>
    <t>SERVIÇOS TÉCNICOS PROFISSIONAIS PARA OBTENÇÃO DO AVCB JUNTO AO CORPO DE BOMBEIROS PARA EDIFICAÇÕES ATÉ 2000 M2</t>
  </si>
  <si>
    <t>02.01</t>
  </si>
  <si>
    <t>02.01.01</t>
  </si>
  <si>
    <t>50.10.100</t>
  </si>
  <si>
    <t>Extintor manual de água pressurizada - capacidade de 10 litros</t>
  </si>
  <si>
    <t>02.01.02</t>
  </si>
  <si>
    <t>24.03.310</t>
  </si>
  <si>
    <t>Corrimão tubular em aço galvanizado, diâmetro 1 1/2´</t>
  </si>
  <si>
    <t>33.07.130</t>
  </si>
  <si>
    <t>Pintura epóxi bicomponente em estruturas metálicas</t>
  </si>
  <si>
    <t>03.01</t>
  </si>
  <si>
    <t>03.01.01</t>
  </si>
  <si>
    <t>03.02</t>
  </si>
  <si>
    <t>03.02.01</t>
  </si>
  <si>
    <t>03.02.02</t>
  </si>
  <si>
    <t>03.03</t>
  </si>
  <si>
    <t>03.03.01</t>
  </si>
  <si>
    <t>03.03.02</t>
  </si>
  <si>
    <t>03.04</t>
  </si>
  <si>
    <t>03.04.01</t>
  </si>
  <si>
    <t>03.04.02</t>
  </si>
  <si>
    <t>04.01</t>
  </si>
  <si>
    <t>04.01.01</t>
  </si>
  <si>
    <t>24.03.040</t>
  </si>
  <si>
    <t>Guarda-corpo tubular com tela em aço galvanizado, diâmetro de 1 1/2´</t>
  </si>
  <si>
    <t>05.01</t>
  </si>
  <si>
    <t>05.01.01</t>
  </si>
  <si>
    <t>05.01.02</t>
  </si>
  <si>
    <t>06.01</t>
  </si>
  <si>
    <t>06.01.01</t>
  </si>
  <si>
    <t>06.01.02</t>
  </si>
  <si>
    <t>06.01.03</t>
  </si>
  <si>
    <t>06.02</t>
  </si>
  <si>
    <t>06.02.01</t>
  </si>
  <si>
    <t>06.02.02</t>
  </si>
  <si>
    <t>06.03</t>
  </si>
  <si>
    <t>06.03.01</t>
  </si>
  <si>
    <t>M2</t>
  </si>
  <si>
    <t>07.01</t>
  </si>
  <si>
    <t>07.01.01</t>
  </si>
  <si>
    <t>45.02.020</t>
  </si>
  <si>
    <t>Entrada completa de gás GLP domiciliar com 2 bujões de 13 kg</t>
  </si>
  <si>
    <t>08.01</t>
  </si>
  <si>
    <t>08.01.01</t>
  </si>
  <si>
    <t>50.10.140</t>
  </si>
  <si>
    <t>Extintor manual de gás carbônico 5 BC - capacidade de 6 kg</t>
  </si>
  <si>
    <t>SERVIÇOS TÉCNICOS</t>
  </si>
  <si>
    <t>SINAPI</t>
  </si>
  <si>
    <t>100306</t>
  </si>
  <si>
    <t>ENGENHEIRO CIVIL PLENO COM ENCARGOS COMPLEMENTARES</t>
  </si>
  <si>
    <t>H</t>
  </si>
  <si>
    <t>90776</t>
  </si>
  <si>
    <t>ENCARREGADO GERAL COM ENCARGOS COMPLEMENTARES</t>
  </si>
  <si>
    <t>FDE</t>
  </si>
  <si>
    <t>50.05.072</t>
  </si>
  <si>
    <t>Luminária de emergência LED de sobrepor, para teto ou parede, autonomia mínima 2 horas</t>
  </si>
  <si>
    <t>50.05.250</t>
  </si>
  <si>
    <t>Central de iluminação de emergência, completa, autonomia 1 hora, para até 240 W</t>
  </si>
  <si>
    <t>38.06.040</t>
  </si>
  <si>
    <t>Eletroduto galvanizado a quente conforme NBR5598 - 3/4´ com acessórios</t>
  </si>
  <si>
    <t>39.12.530</t>
  </si>
  <si>
    <t>Cabo de cobre flexível blindado de 2 x 2,5 mm², isolamento 600V, isolação em VC/E 105°C - para detecção de incêndio</t>
  </si>
  <si>
    <t>61.15.020</t>
  </si>
  <si>
    <t>Tomada simples de sobrepor universal 2P+T - 10 A - 250 V</t>
  </si>
  <si>
    <t>40.02.020</t>
  </si>
  <si>
    <t>Caixa de passagem em chapa, com tampa parafusada, 100 x 100 x 80 mm</t>
  </si>
  <si>
    <t>37.13.840</t>
  </si>
  <si>
    <t>Mini-disjuntor termomagnético, bipolar 220/380 V, corrente de 10 A até 32 A</t>
  </si>
  <si>
    <t>50.05.280</t>
  </si>
  <si>
    <t>Sirene tipo corneta de 12 V</t>
  </si>
  <si>
    <t>50.05.270</t>
  </si>
  <si>
    <t>Central de detecção e alarme de incêndio completa, autonomia de 1 hora para 12 laços, 220 V/12 V</t>
  </si>
  <si>
    <t>09.08.055</t>
  </si>
  <si>
    <t>BOTOEIRA PARA ACIONAMENTO DA BOMBA DE INCENDIO</t>
  </si>
  <si>
    <t>39.12.510</t>
  </si>
  <si>
    <t>Cabo de cobre flexível blindado de 2 x 1,5 mm², isolamento 600V, isolação em VC/E 105°C - para detecção de incêndio</t>
  </si>
  <si>
    <t>66.02.060</t>
  </si>
  <si>
    <t>Repetidora de sinais de ocorrências, do painel sinóptico da central de alarme</t>
  </si>
  <si>
    <t>09.08.090</t>
  </si>
  <si>
    <t>DETECTOR DE FUMAÇA OPTICO CONVENCIONAL-ELETROD.AÇO GALV.A QUENTE</t>
  </si>
  <si>
    <t>50.01.330</t>
  </si>
  <si>
    <t>Abrigo de hidrante de 2 1/2´ completo - inclusive mangueira de 30 m (2 x 15 m)</t>
  </si>
  <si>
    <t>TUBO DE AÇO GALVANIZADO COM COSTURA, CLASSE MÉDIA, DN 65 (2 1/2"), CONEXÃO ROSQUEADA, INSTALADO EM REDE DE ALIMENTAÇÃO PARA HIDRANTE - FORNECIMENTO E INSTALAÇÃO. AF_10/2020</t>
  </si>
  <si>
    <t>LUVA, EM FERRO GALVANIZADO, DN 65 (2 1/2"), CONEXÃO ROSQUEADA, INSTALADO EM REDE DE ALIMENTAÇÃO PARA HIDRANTE - FORNECIMENTO E INSTALAÇÃO. AF_10/2020</t>
  </si>
  <si>
    <t>TÊ, EM FERRO GALVANIZADO, CONEXÃO ROSQUEADA, DN 65 (2 1/2"), INSTALADO EM REDE DE ALIMENTAÇÃO PARA HIDRANTE - FORNECIMENTO E INSTALAÇÃO. AF_10/2020</t>
  </si>
  <si>
    <t>COTOVELO 90 GRAUS, EM FERRO GALVANIZADO, CONEXÃO ROSQUEADA, DN 65 (2 1/2), INSTALADO EM RESERVAÇÃO DE ÁGUA DE EDIFICAÇÃO QUE POSSUA RESERVATÓRIO DE FIBRA/FIBROCIMENTO  FORNECIMENTO E INSTALAÇÃO. AF_06/2016</t>
  </si>
  <si>
    <t>50.01.340</t>
  </si>
  <si>
    <t>Abrigo para registro de recalque tipo coluna, completo - inclusive tubulações e válvulas</t>
  </si>
  <si>
    <t>CONJUNTO HIDRÁULICO PARA INSTALAÇÃO DE BOMBA EM AÇO ROSCÁVEL, DN SUCÇÃO 32 (1 1/4) E DN RECALQUE 25 (1), PARA EDIFICAÇÃO ATÉ 4 PAVIMENTOS  FORNECIMENTO E INSTALAÇÃO. AF_06/2016</t>
  </si>
  <si>
    <t>15.03.075</t>
  </si>
  <si>
    <t>PINTURA DUAS DEMÃOS ESMALTE FACE APARENTE DE TUBULAÇÃO Ø 2 1/2"</t>
  </si>
  <si>
    <t>32.10.110</t>
  </si>
  <si>
    <t>Proteção anticorrosiva, com fita adesiva, para ramais sob a terra, com DN acima de 2´ até 3´</t>
  </si>
  <si>
    <t>PINTURA COM TINTA ALQUÍDICA DE FUNDO (TIPO ZARCÃO) APLICADA A ROLO OU PINCEL SOBRE SUPERFÍCIES METÁLICAS (EXCETO PERFIL) EXECUTADO EM OBRA (POR DEMÃO). AF_01/2020</t>
  </si>
  <si>
    <t>ESCAVAÇÃO MANUAL DE VALA COM PROFUNDIDADE MENOR OU IGUAL A 1,30 M. AF_02/2021</t>
  </si>
  <si>
    <t>M3</t>
  </si>
  <si>
    <t>ATERRO MANUAL DE VALAS COM AREIA PARA ATERRO E COMPACTAÇÃO MECANIZADA. AF_05/2016</t>
  </si>
  <si>
    <t>05.07.040</t>
  </si>
  <si>
    <t>Remoção de entulho separado de obra com caçamba metálica - terra, alvenaria, concreto, argamassa, madeira, papel, plástico ou metal</t>
  </si>
  <si>
    <t>47.11.100</t>
  </si>
  <si>
    <t>Manômetro com mostrador de 4´, escalas: 0-4 / 0-7 / 0-10 / 0-17 / 0-21 / 0-28 kg/cm²</t>
  </si>
  <si>
    <t>47.11.021</t>
  </si>
  <si>
    <t>Pressostato diferencial ajustável mecânico, montagem inferior com diâmetro de 1/2" e/ou 1/4", faixa de operação até 16 bar</t>
  </si>
  <si>
    <t>43.10.490</t>
  </si>
  <si>
    <t>Conjunto motor-bomba (centrífuga) 5 cv, multiestágio, Hman= 25 a 50 mca, Q= 21,0 a 13,3 m³/h</t>
  </si>
  <si>
    <t>CONTATOR TRIPOLAR I NOMINAL 38A - FORNECIMENTO E INSTALAÇÃO. AF_10/2020</t>
  </si>
  <si>
    <t>37.13.650</t>
  </si>
  <si>
    <t>Disjuntor termomagnético, tripolar 220/380 V, corrente de 10 A até 50 A</t>
  </si>
  <si>
    <t>37.13.600</t>
  </si>
  <si>
    <t>Disjuntor termomagnético, unipolar 127/220 V, corrente de 10 A até 30 A</t>
  </si>
  <si>
    <t>40.20.100</t>
  </si>
  <si>
    <t>Botoeira de comando liga-desliga, sem sinalização</t>
  </si>
  <si>
    <t>40.20.110</t>
  </si>
  <si>
    <t>Alarme sonoro bitonal 220 V para painel de comando</t>
  </si>
  <si>
    <t>37.06.014</t>
  </si>
  <si>
    <t>Painel autoportante em chapa de aço, com proteção mínima IP 54 - sem componentes</t>
  </si>
  <si>
    <t>VÁLVULA DE RETENÇÃO HORIZONTAL, DE BRONZE, ROSCÁVEL, 2 1/2" - FORNECIMENTO E INSTALAÇÃO. AF_08/2021</t>
  </si>
  <si>
    <t>REGISTRO DE GAVETA BRUTO, LATÃO, ROSCÁVEL, 2 1/2" - FORNECIMENTO E INSTALAÇÃO. AF_08/2021</t>
  </si>
  <si>
    <t>55.01.020</t>
  </si>
  <si>
    <t>Limpeza final da obra</t>
  </si>
  <si>
    <t>08.08.090</t>
  </si>
  <si>
    <t>TREINAMENTO BÁSICO PARA BRIGADA DE INCÊNDIO INCLUSO EQUIPAMENTOS (POR PARTICIPANTE)</t>
  </si>
  <si>
    <t>Tipo de Intervenção: REFORMA E ADEQUAÇÃO</t>
  </si>
  <si>
    <t xml:space="preserve">TAB.  REF.: </t>
  </si>
  <si>
    <t>Custo Total</t>
  </si>
  <si>
    <t xml:space="preserve">Preço Total com BDI </t>
  </si>
  <si>
    <t xml:space="preserve">TOTAL  GERAL </t>
  </si>
  <si>
    <t>SINALIZAÇÃO</t>
  </si>
  <si>
    <t>02.01.03</t>
  </si>
  <si>
    <t>97.02.036</t>
  </si>
  <si>
    <t>Placa de identificação em PVC com texto em vinil</t>
  </si>
  <si>
    <t>97.02.194</t>
  </si>
  <si>
    <t>Placa de sinalização em PVC fotoluminescente (150x150mm), com indicação de equipamentos de combate à incêndio e alarme</t>
  </si>
  <si>
    <t>41.31.070</t>
  </si>
  <si>
    <t>Luminária LED quadrada de sobrepor com difusor prismático translúcido, 4000 K, fluxo luminoso de 1363 a 1800 lm, potência de 15 W a 24 W</t>
  </si>
  <si>
    <t>08.03.007</t>
  </si>
  <si>
    <t>TUBO ACO GALVANIZ NBR5580-CL MEDIA, DN65MM (2 1/2") - INCL CONEXOES</t>
  </si>
  <si>
    <t>08.08.028</t>
  </si>
  <si>
    <t>AH-04 ABRIGO PARA HIDRANTE COM MANGUEIRA 1 1/2"  E ESGUICHO REGULAVEL</t>
  </si>
  <si>
    <t>08.14.085</t>
  </si>
  <si>
    <t>ANEIS PRE-MOLDADOS EM CONCRETO ARMADO P/ RESERVATORIO D'AGUA D=2,50M</t>
  </si>
  <si>
    <t>08.07.003</t>
  </si>
  <si>
    <t>TUBO ACO GALVANIZ NBR5580-CL MEDIA, DN80MM (3")-INCL CONEXOES</t>
  </si>
  <si>
    <t>08.02.041</t>
  </si>
  <si>
    <t>TUBO ACO GALV NBR5590-CLASSE PESADA DN 25MM (1") INCL CONEXOES</t>
  </si>
  <si>
    <t>08.02.043</t>
  </si>
  <si>
    <t>TUBO ACO GALV NBR5590-CLASSE PESADA DN 40MM (1 1/2") INCL CONEXOES</t>
  </si>
  <si>
    <t>TUBO DE AÇO GALVANIZADO COM COSTURA, CLASSE MÉDIA, DN 25 (1"), CONEXÃO ROSQUEADA, INSTALADO EM REDE DE ALIMENTAÇÃO PARA HIDRANTE - FORNECIMENTO E INSTALAÇÃO. AF_10/2020</t>
  </si>
  <si>
    <t>SINAPI-I</t>
  </si>
  <si>
    <t>COTOVELO 90 GRAUS DE FERRO GALVANIZADO, COM ROSCA BSP MACHO/FEMEA, DE 1"</t>
  </si>
  <si>
    <t xml:space="preserve">UN    </t>
  </si>
  <si>
    <t>LUVA DE REDUÇÃO, EM FERRO GALVANIZADO, 1" X 1/2", CONEXÃO ROSQUEADA, INSTALADO EM REDE DE ALIMENTAÇÃO PARA HIDRANTE - FORNECIMENTO E INSTALAÇÃO. AF_10/2020</t>
  </si>
  <si>
    <t>NIPLE, EM FERRO GALVANIZADO, DN 25 (1"), CONEXÃO ROSQUEADA, INSTALADO EM REDE DE ALIMENTAÇÃO PARA HIDRANTE - FORNECIMENTO E INSTALAÇÃO. AF_10/2020</t>
  </si>
  <si>
    <t>NIPLE DE FERRO GALVANIZADO, COM ROSCA BSP, DE 1 1/2"</t>
  </si>
  <si>
    <t>VÁLVULA DE ESFERA BRUTA, BRONZE, ROSCÁVEL, 1/2" - FORNECIMENTO E INSTALAÇÃO. AF_08/2021</t>
  </si>
  <si>
    <t>VÁLVULA DE RETENÇÃO VERTICAL, DE BRONZE, ROSCÁVEL, 1 1/2" - FORNECIMENTO E INSTALAÇÃO. AF_08/2021</t>
  </si>
  <si>
    <t>08.08.079</t>
  </si>
  <si>
    <t>CONJ MOTOR-BOMBA (CENTRIFUGA) 10 HP (40000 L/H 20MCA)</t>
  </si>
  <si>
    <t>09.05.089</t>
  </si>
  <si>
    <t>QUADRO COMANDO PARA BOMBA DE INCENDIO TRIFASICO DE 10 HP</t>
  </si>
  <si>
    <t>BDI</t>
  </si>
  <si>
    <t>91677</t>
  </si>
  <si>
    <t>ENGENHEIRO ELETRICISTA COM ENCARGOS COMPLEMENTARES</t>
  </si>
  <si>
    <t>01.17.031</t>
  </si>
  <si>
    <t>Projeto executivo de arquitetura em formato A1</t>
  </si>
  <si>
    <t>03.01.020</t>
  </si>
  <si>
    <t>Demolição manual de concreto simples</t>
  </si>
  <si>
    <t>06.02.020</t>
  </si>
  <si>
    <t>Escavação manual em solo de 1ª e 2ª categoria em vala ou cava até 1,5 m</t>
  </si>
  <si>
    <t>03.01.220</t>
  </si>
  <si>
    <t>Demolição mecanizada de concreto simples, inclusive fragmentação, carregamento, transporte até 1 quilômetro e descarregamento</t>
  </si>
  <si>
    <t>06.11.040</t>
  </si>
  <si>
    <t>Reaterro manual apiloado sem controle de compactação</t>
  </si>
  <si>
    <t>34.02.040</t>
  </si>
  <si>
    <t>Plantio de grama batatais em placas (jardins e canteiros)</t>
  </si>
  <si>
    <t>09.01.030</t>
  </si>
  <si>
    <t>Forma em madeira comum para estrutura</t>
  </si>
  <si>
    <t>32.10.070</t>
  </si>
  <si>
    <t>Proteção anticorrosiva, a base de resina epóxi com alcatrão, para ramais sob a terra, com DN acima de 2´ até 3´</t>
  </si>
  <si>
    <t>11.01.130</t>
  </si>
  <si>
    <t>Concreto usinado, fck = 25 MPa</t>
  </si>
  <si>
    <t>02.09.030</t>
  </si>
  <si>
    <t>Limpeza manual do terreno, inclusive troncos até 5 cm de diâmetro, com caminhão à disposição dentro da obra, até o raio de 1 km</t>
  </si>
  <si>
    <t>10.01.040</t>
  </si>
  <si>
    <t>Armadura em barra de aço CA-50 (A ou B) fyk = 500 MPa</t>
  </si>
  <si>
    <t>10.01.060</t>
  </si>
  <si>
    <t>Armadura em barra de aço CA-60 (A ou B) fyk = 600 MPa</t>
  </si>
  <si>
    <t>11.16.060</t>
  </si>
  <si>
    <t>Lançamento e adensamento de concreto ou massa em estrutura</t>
  </si>
  <si>
    <t>14.04.210</t>
  </si>
  <si>
    <t>Alvenaria de bloco cerâmico de vedação, uso revestido, de 14 cm</t>
  </si>
  <si>
    <t>13.01.130</t>
  </si>
  <si>
    <t>Laje pré-fabricada mista vigota treliçada/lajota cerâmica - LT 12 (8+4) e capa com concreto de 25 MPa</t>
  </si>
  <si>
    <t>17.02.120</t>
  </si>
  <si>
    <t>Emboço comum</t>
  </si>
  <si>
    <t>17.02.220</t>
  </si>
  <si>
    <t>Reboco</t>
  </si>
  <si>
    <t>33.02.080</t>
  </si>
  <si>
    <t>Massa corrida à base de resina acrílica</t>
  </si>
  <si>
    <t>24.02.040</t>
  </si>
  <si>
    <t>Porta/portão tipo gradil sob medida</t>
  </si>
  <si>
    <t>02.01.001</t>
  </si>
  <si>
    <t>ESCAVACAO MANUAL - PROFUNDIDADE ATE 1.80 M</t>
  </si>
  <si>
    <t>02.01.010</t>
  </si>
  <si>
    <t>APILOAMENTO PARA SIMPLES REGULARIZACAO</t>
  </si>
  <si>
    <t>02.01.012</t>
  </si>
  <si>
    <t>LASTRO DE PEDRA BRITADA - 5CM</t>
  </si>
  <si>
    <t>02.01.015</t>
  </si>
  <si>
    <t>LASTRO DE CONCRETO - 5 CM</t>
  </si>
  <si>
    <t>02.01.025</t>
  </si>
  <si>
    <t>REATERRO INTERNO APILOADO</t>
  </si>
  <si>
    <t>02.02.098</t>
  </si>
  <si>
    <t>TAXA DE MOBILIZACAO DE EQUIPAMENTOS - ESTACAS STRAUSS</t>
  </si>
  <si>
    <t>02.03.001</t>
  </si>
  <si>
    <t>FORMA DE MADEIRA MACICA</t>
  </si>
  <si>
    <t>RESERVATÓRIO</t>
  </si>
  <si>
    <t>06.02.019</t>
  </si>
  <si>
    <t>PF-19 PORTA DE FERRO P/ RESERVATORIO - GALVANIZADA</t>
  </si>
  <si>
    <t>06.03.001</t>
  </si>
  <si>
    <t>TI-01 TAMPA DE INSPECAO - ACO</t>
  </si>
  <si>
    <t>06.03.020</t>
  </si>
  <si>
    <t>EM-06 ESCADA DE MARINHEIRO C/GUARDA CORPO GALVANIZADA</t>
  </si>
  <si>
    <t>08.14.086</t>
  </si>
  <si>
    <t>LAJE PRE-MOLDADA D=2,50M E=8CM P/ RESERVATORIO</t>
  </si>
  <si>
    <t>08.14.087</t>
  </si>
  <si>
    <t>LAJE PRE-MOLDADA D=2,50M E=15CM P/ RESERVATORIO</t>
  </si>
  <si>
    <t>46.07.070</t>
  </si>
  <si>
    <t>Tubo galvanizado DN= 2 1/2´, inclusive conexões</t>
  </si>
  <si>
    <t>LUVA, EM AÇO, CONEXÃO SOLDADA, DN 65 (2 1/2"), INSTALADO EM REDE DE ALIMENTAÇÃO PARA HIDRANTE - FORNECIMENTO E INSTALAÇÃO. AF_10/2020</t>
  </si>
  <si>
    <t>CURVA 90 GRAUS, EM AÇO, CONEXÃO SOLDADA, DN 65 (2 1/2"), INSTALADO EM REDE DE ALIMENTAÇÃO PARA HIDRANTE - FORNECIMENTO E INSTALAÇÃO. AF_10/2020</t>
  </si>
  <si>
    <t>JOELHO 90 GRAUS, EM FERRO GALVANIZADO, DN 65 (2 1/2"), CONEXÃO ROSQUEADA, INSTALADO EM REDE DE ALIMENTAÇÃO PARA HIDRANTE - FORNECIMENTO E INSTALAÇÃO. AF_10/2020</t>
  </si>
  <si>
    <t>TÊ, EM AÇO, CONEXÃO SOLDADA, DN 65 (2 1/2"), INSTALADO EM REDE DE ALIMENTAÇÃO PARA HIDRANTE - FORNECIMENTO E INSTALAÇÃO. AF_10/2020</t>
  </si>
  <si>
    <t>JOELHO 45 GRAUS, EM FERRO GALVANIZADO, DN 65 (2 1/2"), CONEXÃO ROSQUEADA, INSTALADO EM REDE DE ALIMENTAÇÃO PARA HIDRANTE - FORNECIMENTO E INSTALAÇÃO. AF_10/2020</t>
  </si>
  <si>
    <t>47.05.390</t>
  </si>
  <si>
    <t>Válvula globo em bronze, classe 150 libras para vapor saturado e 300 libras para água, óleo e gás, DN= 2 1/2´</t>
  </si>
  <si>
    <t>NIPLE, EM FERRO GALVANIZADO, DN 65 (2 1/2"), CONEXÃO ROSQUEADA, INSTALADO EM REDE DE ALIMENTAÇÃO PARA HIDRANTE - FORNECIMENTO E INSTALAÇÃO. AF_10/2020</t>
  </si>
  <si>
    <t>38.23.220</t>
  </si>
  <si>
    <t>Mão francesa simples, galvanizada a fogo, L= 300 mm</t>
  </si>
  <si>
    <t>50.05.312</t>
  </si>
  <si>
    <t>Bloco autônomo de iluminação de emergência LED, com autonomia mínima de 3 horas, fluxo luminoso de 2.000 até 3.000 lúmens, equipado com 2 faróis</t>
  </si>
  <si>
    <t>50.05.450</t>
  </si>
  <si>
    <t>Acionador manual quebra-vidro endereçável</t>
  </si>
  <si>
    <t>50.01.090</t>
  </si>
  <si>
    <t>Botoeira para acionamento de bomba de incêndio tipo quebra-vidro</t>
  </si>
  <si>
    <t>39.12.520</t>
  </si>
  <si>
    <t>Cabo de cobre flexível blindado de 3 x 1,5 mm², isolamento 600V, isolação em VC/E 105°C - para detecção de incêndio</t>
  </si>
  <si>
    <t>39.29.111</t>
  </si>
  <si>
    <t>Cabo de cobre flexível de 2,5 mm², isolamento 750 V - isolação LSHF/A 70°C - baixa emissão de fumaça e gases</t>
  </si>
  <si>
    <t>39.26.030</t>
  </si>
  <si>
    <t>Cabo de cobre flexível de 4 mm², isolamento 0,6/1 kV -  isolação HEPR 90°C - baixa emissão de fumaça e gases</t>
  </si>
  <si>
    <t>38.19.030</t>
  </si>
  <si>
    <t>Eletroduto de PVC corrugado flexível leve, diâmetro externo de 25 mm</t>
  </si>
  <si>
    <t>40.02.620</t>
  </si>
  <si>
    <t>Caixa de passagem em alumínio fundido à prova de tempo, 300 x 300 mm</t>
  </si>
  <si>
    <t>40.06.040</t>
  </si>
  <si>
    <t>Condulete metálico de 3/4´</t>
  </si>
  <si>
    <t>CJ</t>
  </si>
  <si>
    <t>36.20.060</t>
  </si>
  <si>
    <t>Braçadeira para fixação de eletroduto, até 4´</t>
  </si>
  <si>
    <t>40.04.450</t>
  </si>
  <si>
    <t>Tomada 2P+T de 10 A - 250 V, completa</t>
  </si>
  <si>
    <t>43.10.480</t>
  </si>
  <si>
    <t>Conjunto motor-bomba (centrífuga) 7,5 cv, multiestágio, Hman= 30 a 80 mca, Q= 21,6 a 12,0 m³/h</t>
  </si>
  <si>
    <t>40.10.080</t>
  </si>
  <si>
    <t>Contator de potência 22 A/25 A - 2na+2nf</t>
  </si>
  <si>
    <t>37.10.010</t>
  </si>
  <si>
    <t>Barramento de cobre nu</t>
  </si>
  <si>
    <t>GUARDA-CORPO DE AÇO GALVANIZADO DE 1,10M, MONTANTES TUBULARES DE 1.1/4 ESPAÇADOS DE 1,20M, TRAVESSA SUPERIOR DE 1.1/2, GRADIL FORMADO POR TUBOS HORIZONTAIS DE 1 E VERTICAIS DE 3/4, FIXADO COM CHUMBADOR MECÂNICO. AF_04/2019_PS</t>
  </si>
  <si>
    <t>06.03.104</t>
  </si>
  <si>
    <t>CO-38 CORRIMÃO SIMPLES COM MONTANTE VERTICAL AÇO GALVANIZADO COM PINTURA ESMALTE</t>
  </si>
  <si>
    <t>PINTURA COM TINTA ALQUÍDICA DE FUNDO (TIPO ZARCÃO) APLICADA A ROLO OU PINCEL SOBRE PERFIL METÁLICO EXECUTADO EM FÁBRICA (POR DEMÃO). AF_01/2020</t>
  </si>
  <si>
    <t>SERVIÇOS TÉCNICOS PROFISSIONAIS PARA OBTENÇÃO DO AVCB JUNTO AO CORPO DE BOMBEIROS PARA EDIFICAÇÕES DE 2001 À 5000 M2</t>
  </si>
  <si>
    <t>03.02.03</t>
  </si>
  <si>
    <t>03.05</t>
  </si>
  <si>
    <t>03.05.01</t>
  </si>
  <si>
    <t>04.01.02</t>
  </si>
  <si>
    <t>FORRO</t>
  </si>
  <si>
    <t>REMOÇÃO DE TRAMA METÁLICA OU DE MADEIRA PARA FORRO, DE FORMA MANUAL, SEM REAPROVEITAMENTO. AF_12/2017</t>
  </si>
  <si>
    <t>10.01.082</t>
  </si>
  <si>
    <t>FORRO EM LÂMINA DE PVC 200MM E = 7 OU 8MM</t>
  </si>
  <si>
    <t>05.01.03</t>
  </si>
  <si>
    <t>05.01.04</t>
  </si>
  <si>
    <t>05.01.05</t>
  </si>
  <si>
    <t>03.07.030</t>
  </si>
  <si>
    <t>Demolição (levantamento) mecanizada de pavimento asfáltico, inclusive fragmentação e acomodação do material</t>
  </si>
  <si>
    <t>17.05.070</t>
  </si>
  <si>
    <t>Piso com requadro em concreto simples com controle de fck= 20 MPa</t>
  </si>
  <si>
    <t>54.03.200</t>
  </si>
  <si>
    <t>Concreto asfáltico usinado a quente - Binder</t>
  </si>
  <si>
    <t>09.01.020</t>
  </si>
  <si>
    <t>Forma em madeira comum para fundação</t>
  </si>
  <si>
    <t>48.05.020</t>
  </si>
  <si>
    <t>Torneira de boia, DN= 1´</t>
  </si>
  <si>
    <t>45.01.020</t>
  </si>
  <si>
    <t>Entrada completa de água com abrigo e registro de gaveta, DN= 3/4´</t>
  </si>
  <si>
    <t>46.07.020</t>
  </si>
  <si>
    <t>Tubo galvanizado DN= 3/4´, inclusive conexões</t>
  </si>
  <si>
    <t>50.05.170</t>
  </si>
  <si>
    <t>Acionador manual tipo quebra vidro, em caixa plástica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</si>
  <si>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</si>
  <si>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</si>
  <si>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</si>
  <si>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</si>
  <si>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01.17.051</t>
  </si>
  <si>
    <t>Projeto executivo de estrutura em formato A1</t>
  </si>
  <si>
    <t>01.17.071</t>
  </si>
  <si>
    <t>Projeto executivo de instalações hidráulicas em formato A1</t>
  </si>
  <si>
    <t>01.17.111</t>
  </si>
  <si>
    <t>Projeto executivo de instalações elétricas em formato A1</t>
  </si>
  <si>
    <t>06.01.04</t>
  </si>
  <si>
    <t>06.02.03</t>
  </si>
  <si>
    <t>08.02.021</t>
  </si>
  <si>
    <t>VG-01 VALVULA E REGULADOR DE PRESSAO DE GAS</t>
  </si>
  <si>
    <t>08.80.040</t>
  </si>
  <si>
    <t>LAUDO COM TESTE DE ESTANQUEIDADE EM INSTAL.DE  REDES DE DISTRIB.DE GÁS COMBUST.NBR 15526/07</t>
  </si>
  <si>
    <t>08.02.001</t>
  </si>
  <si>
    <t>AG-04 ABRIGO PARA GAS COM 2 CILINDROS DE 45 KG</t>
  </si>
  <si>
    <t>CABO COBRE FLEXÍVEL, ISOL. 750V NÃO HALOGENADO, ATICHAMA - 2,5MM2</t>
  </si>
  <si>
    <t>CONSULTOR</t>
  </si>
  <si>
    <t>01.21.010</t>
  </si>
  <si>
    <t>Taxa de mobilização e desmobilização de equipamentos para execução de sondagem</t>
  </si>
  <si>
    <t>TX</t>
  </si>
  <si>
    <t>01.21.110</t>
  </si>
  <si>
    <t>Sondagem do terreno à percussão (mínimo de 30 m)</t>
  </si>
  <si>
    <t>CONCRETO - ENSAIOS DE RUPTURA A COMPRESSÃO (CORPOS DE PROVA)</t>
  </si>
  <si>
    <t>02.02.035</t>
  </si>
  <si>
    <t>ESTACAS TIPO STRAUSS DIAM 25CM</t>
  </si>
  <si>
    <t>08.14.046</t>
  </si>
  <si>
    <t>TORNEIRA DE BOIA EM LATAO (BOIA PLAST) DN 25MM (1")</t>
  </si>
  <si>
    <t>46.01.050</t>
  </si>
  <si>
    <t>Tubo de PVC rígido soldável marrom, DN= 50 mm, (1 1/2´), inclusive conexões</t>
  </si>
  <si>
    <t>46.01.080</t>
  </si>
  <si>
    <t>Tubo de PVC rígido soldável marrom, DN= 85 mm, (3´), inclusive conexões</t>
  </si>
  <si>
    <t>09.05.092</t>
  </si>
  <si>
    <t>INTERRUPTOR AUTOMATICO DIFERENCIAL (DISPOSITIVO DR) 40A/30 mA</t>
  </si>
  <si>
    <t>09.13.010</t>
  </si>
  <si>
    <t>PP-02 PARA RAIOS FRANKLIN COM MASTRO AÇO GALVANIZADO 02" X 3,00M</t>
  </si>
  <si>
    <t>09.13.025</t>
  </si>
  <si>
    <t>CORDOALHA DE AÇO GALV. A QUENTE 80MM2 (7/16") SOB A TERRA</t>
  </si>
  <si>
    <t>09.13.027</t>
  </si>
  <si>
    <t>TERRA SIMPLES - 1 HASTE COM CAIXA DE INSPEÇÃO E TAMPA DE CONCRETO</t>
  </si>
  <si>
    <t>09.13.032</t>
  </si>
  <si>
    <t>CONEXAO EXOTERMICA CABO/CABO</t>
  </si>
  <si>
    <t>09.13.033</t>
  </si>
  <si>
    <t>CONEXAO EXOTERMICA CABO/HASTE</t>
  </si>
  <si>
    <t>09.13.036</t>
  </si>
  <si>
    <t xml:space="preserve">TUBO DE PVC Ø 2'' X 3,00M PARA PROTEÇAO  DESCIDA DE CORDOALHA 
 </t>
  </si>
  <si>
    <t>09.08.002</t>
  </si>
  <si>
    <t>INTERRUPTOR DE 1 TECLA SIMPLES EM CX.4"X2"-ELETROD.AÇO GALV.A QUENTE</t>
  </si>
  <si>
    <t>11.03.006</t>
  </si>
  <si>
    <t xml:space="preserve">IMPERMEABILIZAÇAO RESERV.ELEV COM ARGAMASSA POLIMERICA APLICAÇAO 2 DEMÃOS SEMIFLEXIVEL + 4 DEMÃOS FLEXIVEL INCLUS.TELA ESTRUTURANTE 
 </t>
  </si>
  <si>
    <t>11.03.010</t>
  </si>
  <si>
    <t>COM TINTA BETUMINOSA (APLICACAO EXTERNA)</t>
  </si>
  <si>
    <t>15.04.031</t>
  </si>
  <si>
    <t xml:space="preserve">VERNIZ ACRILICO BASE AGUA APLICAÇAO 3 DEMAOS 
 </t>
  </si>
  <si>
    <t>15.80.045</t>
  </si>
  <si>
    <t>ESMALTE EM ESQUADRIAS DE FERRO INCLUSIVE PREPARO E RETOQUES DE ZARCAO</t>
  </si>
  <si>
    <t>GUINDASTE HIDRÁULICO AUTOPROPELIDO, COM LANÇA TELESCÓPICA 28,80 M, CAPACIDADE MÁXIMA 30 T, POTÊNCIA 97 KW, TRAÇÃO 4 X 4 - DEPRECIAÇÃO. AF_11/2014</t>
  </si>
  <si>
    <t>PROJETOS TÉCNICOS</t>
  </si>
  <si>
    <t>01.17.041</t>
  </si>
  <si>
    <t>Projeto executivo de arquitetura em formato A0</t>
  </si>
  <si>
    <t>PROJETOS AVCB</t>
  </si>
  <si>
    <t>DESENVOLVIMENTO DE PROJETO TÉCNICO DE PREVENÇÃO E COMBATE A INCÊNDIO E APROVAÇÃO JUNTO AO CORPO DE BOMBEIROS PARA EDIFICAÇÕES DE  5001 M2 À 10000 M2</t>
  </si>
  <si>
    <t xml:space="preserve">APROVAÇÃO </t>
  </si>
  <si>
    <t>200538</t>
  </si>
  <si>
    <t>SERVIÇOS TÉCNICOS PROFISSIONAIS PARA OBTENÇÃO DO AVCB JUNTO AO CORPO DE BOMBEIROS PARA EDIFICAÇÕES DE 5001 À 10000 M2</t>
  </si>
  <si>
    <t>PROFISSIONAIS</t>
  </si>
  <si>
    <t>SERVIÇOS DE SONDAGEM</t>
  </si>
  <si>
    <t>LAUDOS</t>
  </si>
  <si>
    <t>02.02</t>
  </si>
  <si>
    <t>02.02.01</t>
  </si>
  <si>
    <t>02.03</t>
  </si>
  <si>
    <t>02.03.01</t>
  </si>
  <si>
    <t>02.04</t>
  </si>
  <si>
    <t>02.04.01</t>
  </si>
  <si>
    <t>02.05</t>
  </si>
  <si>
    <t>02.05.01</t>
  </si>
  <si>
    <t>02.05.02</t>
  </si>
  <si>
    <t>02.04.02</t>
  </si>
  <si>
    <t>02.04.03</t>
  </si>
  <si>
    <t>02.03.02</t>
  </si>
  <si>
    <t>02.03.03</t>
  </si>
  <si>
    <t>02.03.04</t>
  </si>
  <si>
    <t>02.02.02</t>
  </si>
  <si>
    <t>02.01.04</t>
  </si>
  <si>
    <t>02.01.05</t>
  </si>
  <si>
    <t>ESQUADRIAS E EQUIPAMENTOS</t>
  </si>
  <si>
    <t>04.09.020</t>
  </si>
  <si>
    <t>Retirada de esquadria metálica em geral</t>
  </si>
  <si>
    <t>04.09.060</t>
  </si>
  <si>
    <t>Retirada de batente, corrimão ou peças lineares metálicas, chumbados</t>
  </si>
  <si>
    <t>04.17.020</t>
  </si>
  <si>
    <t>Remoção de aparelho de iluminação ou projetor fixo em teto, piso ou parede</t>
  </si>
  <si>
    <t>04.21.100</t>
  </si>
  <si>
    <t>Remoção de porta de quadro ou painel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</si>
  <si>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</si>
  <si>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</si>
  <si>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</si>
  <si>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</si>
  <si>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04.30.060</t>
  </si>
  <si>
    <t>Remoção de tubulação hidráulica em geral, incluindo conexões, caixas e ralos</t>
  </si>
  <si>
    <t>04.30.080</t>
  </si>
  <si>
    <t>Remoção de hidrante de parede completo</t>
  </si>
  <si>
    <t>09.54.004</t>
  </si>
  <si>
    <t>REMOCAO DE MOTOR BOMBA DE RECALQUE</t>
  </si>
  <si>
    <t>REMOÇÃO DE FORROS DE DRYWALL, PVC E FIBROMINERAL, DE FORMA MANUAL, SEM REAPROVEITAMENTO. AF_12/2017</t>
  </si>
  <si>
    <t>REMOÇÃO DE TELHAS, DE FIBROCIMENTO, METÁLICA E CERÂMICA, DE FORMA MANUAL, SEM REAPROVEITAMENTO. AF_12/2017</t>
  </si>
  <si>
    <t>REMOÇÃO DE TESOURAS DE MADEIRA, COM VÃO MAIOR OU IGUAL A 8M, DE FORMA MANUAL, SEM REAPROVEITAMENTO. AF_12/2017</t>
  </si>
  <si>
    <t>REMOÇÃO DE CABOS ELÉTRICOS, DE FORMA MANUAL, SEM REAPROVEITAMENTO. AF_12/2017</t>
  </si>
  <si>
    <t>ESCAVAÇÕES</t>
  </si>
  <si>
    <t>ESCAVAÇÃO MANUAL PARA BLOCO DE COROAMENTO OU SAPATA (INCLUINDO ESCAVAÇÃO PARA COLOCAÇÃO DE FÔRMAS). AF_06/2017</t>
  </si>
  <si>
    <t>ESCAVAÇÃO MANUAL DE VALA PARA VIGA BALDRAME (INCLUINDO ESCAVAÇÃO PARA COLOCAÇÃO DE FÔRMAS). AF_06/2017</t>
  </si>
  <si>
    <t>ESCAVAÇÃO HORIZONTAL EM SOLO DE 1A CATEGORIA COM TRATOR DE ESTEIRAS (100HP/LÂMINA: 2,19M3). AF_07/2020</t>
  </si>
  <si>
    <t>ESCAVAÇÃO MECANIZADA DE VALA COM PROF. MAIOR QUE 1,5 M ATÉ 3,0 M (MÉDIA MONTANTE E JUSANTE/UMA COMPOSIÇÃO POR TRECHO), ESCAVADEIRA (0,8 M3), LARG. ATÉ 1,5 M, EM SOLO DE 2A CATEGORIA, EM LOCAIS COM ALTO NÍVEL DE INTERFERÊNCIA. AF_02/2021</t>
  </si>
  <si>
    <t>DEMOLIÇÕES</t>
  </si>
  <si>
    <t>DEMOLIÇÃO DE PILARES E VIGAS EM CONCRETO ARMADO, DE FORMA MECANIZADA COM MARTELETE, SEM REAPROVEITAMENTO. AF_12/2017</t>
  </si>
  <si>
    <t>03.01.040</t>
  </si>
  <si>
    <t>Demolição manual de concreto armado</t>
  </si>
  <si>
    <t>03.01.250</t>
  </si>
  <si>
    <t>Demolição mecanizada de pavimento ou piso em concreto, inclusive fragmentação e acomodação do material</t>
  </si>
  <si>
    <t>03.02.040</t>
  </si>
  <si>
    <t>Demolição manual de alvenaria de elevação ou elemento vazado, incluindo revestimento</t>
  </si>
  <si>
    <t>03.03.060</t>
  </si>
  <si>
    <t>Demolição manual de revestimento em massa de piso</t>
  </si>
  <si>
    <t>04.50.001</t>
  </si>
  <si>
    <t>DEMOLIÇÃO DE ALVENARIAS EM GERAL E ELEMENTOS VAZADOS,INCL REVESTIMENTOS</t>
  </si>
  <si>
    <t>16.35.005</t>
  </si>
  <si>
    <t>DEMOLICAO C/MARTELETES PNEUMATICOS ATE 5,0CM DE PROFUNDIDADE</t>
  </si>
  <si>
    <t>ATERRO E REATERRO</t>
  </si>
  <si>
    <t>06.12.020</t>
  </si>
  <si>
    <t>Aterro manual apiloado de área interna com maço de 30 kg</t>
  </si>
  <si>
    <t>07.12.030</t>
  </si>
  <si>
    <t>Compactação de aterro mecanizado a 100% PN, sem fornecimento de solo em campo aberto</t>
  </si>
  <si>
    <t>REMOÇÃO DE ENTULHO</t>
  </si>
  <si>
    <t>05.07.050</t>
  </si>
  <si>
    <t>Remoção de entulho de obra com caçamba metálica - material volumoso e misturado por alvenaria, terra, madeira, papel, plástico e metal</t>
  </si>
  <si>
    <t>03.01.02</t>
  </si>
  <si>
    <t>03.05.02</t>
  </si>
  <si>
    <t>FUNDAÇÕES E ESTRUTURAS</t>
  </si>
  <si>
    <t>ESTACAS</t>
  </si>
  <si>
    <t>FORMAS</t>
  </si>
  <si>
    <t>54.01.050</t>
  </si>
  <si>
    <t>Compactação do subleito mínimo de 95% do PN</t>
  </si>
  <si>
    <t>AÇO</t>
  </si>
  <si>
    <t>LASTRO</t>
  </si>
  <si>
    <t xml:space="preserve">CONCRETO </t>
  </si>
  <si>
    <t>11.01.160</t>
  </si>
  <si>
    <t>Concreto usinado, fck = 30 MPa</t>
  </si>
  <si>
    <t>11.16.080</t>
  </si>
  <si>
    <t>Lançamento e adensamento de concreto ou massa por bombeamento</t>
  </si>
  <si>
    <t>RESERVATÓRIOS</t>
  </si>
  <si>
    <t>48.02.008</t>
  </si>
  <si>
    <t>Reservatório de fibra de vidro - capacidade de 15.000 litros</t>
  </si>
  <si>
    <t>48.04.381</t>
  </si>
  <si>
    <t>Reservatório em concreto armado cilíndrico, vertical, bipartido, método construtivo em formas deslizantes, diâmetro interno de 3,50m a 4,00m, altura de 15,00m a 25,00m</t>
  </si>
  <si>
    <t xml:space="preserve">FECHAMENTOS </t>
  </si>
  <si>
    <t>ALVENARIA</t>
  </si>
  <si>
    <t>04.01.033</t>
  </si>
  <si>
    <t>ALVENARIA DE BLOCO DE CONCRETO 14X19X39 CM CLASSE C</t>
  </si>
  <si>
    <t>14.02.040</t>
  </si>
  <si>
    <t>Alvenaria de elevação de 1 tijolo maciço comum</t>
  </si>
  <si>
    <t>14.04.200</t>
  </si>
  <si>
    <t>Alvenaria de bloco cerâmico de vedação, uso revestido, de 9 cm</t>
  </si>
  <si>
    <t>14.05.060</t>
  </si>
  <si>
    <t>Alvenaria de bloco cerâmico estrutural, uso revestido, de 19 cm</t>
  </si>
  <si>
    <t>14.11.221</t>
  </si>
  <si>
    <t>Alvenaria de bloco de concreto estrutural 14 x 19 x 39 cm - classe B</t>
  </si>
  <si>
    <t>14.28.030</t>
  </si>
  <si>
    <t>Elemento vazado em concreto, tipo quadriculado de 39 x 39 x 10 cm</t>
  </si>
  <si>
    <t>16.01.058</t>
  </si>
  <si>
    <t>GRADIL ELETROFUNDIDO GALV. COM PINTURA ELETROSTATICA 62X132MM BARRA 25X2MM</t>
  </si>
  <si>
    <t>24.02.490</t>
  </si>
  <si>
    <t>Grade em barra chata soldada de 1 1/2´ x 1/4´, sob medida</t>
  </si>
  <si>
    <t>34.05.360</t>
  </si>
  <si>
    <t>Gradil tela eletrosoldado, malha de 5 x 15cm, galvanizado</t>
  </si>
  <si>
    <t>SERVIÇOS ADICIONAIS EM ALVENARIA</t>
  </si>
  <si>
    <t>FURO EM ALVENARIA PARA DIÂMETROS MENORES OU IGUAIS A 40 MM. AF_05/2015</t>
  </si>
  <si>
    <t>06.01.05</t>
  </si>
  <si>
    <t>06.01.06</t>
  </si>
  <si>
    <t>06.01.07</t>
  </si>
  <si>
    <t>ACABAMENTOS, PINTURA E IMPERMEABILIZAÇÃO</t>
  </si>
  <si>
    <t>PINTURAS</t>
  </si>
  <si>
    <t>PINTURA LÁTEX ACRÍLICA PREMIUM, APLICAÇÃO MANUAL EM TETO, DUAS DEMÃOS. AF_04/2023</t>
  </si>
  <si>
    <t>PINTURA LÁTEX ACRÍLICA PREMIUM, APLICAÇÃO MANUAL EM PAREDES, DUAS DEMÃOS. AF_04/2023</t>
  </si>
  <si>
    <t>EMASSAMENTO COM MASSA LÁTEX, APLICAÇÃO EM PAREDE, DUAS DEMÃOS, LIXAMENTO MANUAL. AF_04/2023</t>
  </si>
  <si>
    <t>PINTURA ANTICORROSIVA DE DUTO METÁLICO. AF_04/2018</t>
  </si>
  <si>
    <t>PINTURA COM TINTA ALQUÍDICA DE ACABAMENTO (ESMALTE SINTÉTICO ACETINADO) APLICADA A ROLO OU PINCEL SOBRE PERFIL METÁLICO EXECUTADO EM FÁBRICA (POR DEMÃO). AF_01/2020</t>
  </si>
  <si>
    <t>PINTURA COM TINTA ALQUÍDICA DE ACABAMENTO (ESMALTE SINTÉTICO ACETINADO) APLICADA A ROLO OU PINCEL SOBRE SUPERFÍCIES METÁLICAS (EXCETO PERFIL) EXECUTADO EM OBRA (02 DEMÃOS). AF_01/2020</t>
  </si>
  <si>
    <t>15.01.005</t>
  </si>
  <si>
    <t>PINTURA PARA ESTRUTURA DE ALUMINIO C/ TINTA ESMALTE AUTOMOTIVA</t>
  </si>
  <si>
    <t>15.02.005</t>
  </si>
  <si>
    <t>TINTA LATEX ECONOMICA</t>
  </si>
  <si>
    <t>33.10.010</t>
  </si>
  <si>
    <t>Tinta látex antimofo em massa, inclusive preparo</t>
  </si>
  <si>
    <t>IMPERMEABILIZAÇÃO</t>
  </si>
  <si>
    <t>16.15.029</t>
  </si>
  <si>
    <t>IMPERMEAB COM ARGAM CIM/AREIA 1:3 COM HIDROFOGO</t>
  </si>
  <si>
    <t>32.17.012</t>
  </si>
  <si>
    <t>Impermeabilização em argamassa de concreto não estrutural com aditivo hidrófugo</t>
  </si>
  <si>
    <t>ACABAMENTOS</t>
  </si>
  <si>
    <t>ARGAMASSA TRAÇO 1:3 (EM VOLUME DE CIMENTO E AREIA MÉDIA ÚMIDA) COM ADIÇÃO DE IMPERMEABILIZANTE, PREPARO MANUAL. AF_08/2019</t>
  </si>
  <si>
    <t>17.02.020</t>
  </si>
  <si>
    <t>Chapisco</t>
  </si>
  <si>
    <t>33.10.130</t>
  </si>
  <si>
    <t>Proteção passiva contra incêndio com tinta intumescente, tempo requerido de resistência ao fogo TRRF = 120 minutos - aplicação em painéis de gesso acartonado</t>
  </si>
  <si>
    <t>CALHAS E RUFOS</t>
  </si>
  <si>
    <t>16.33.022</t>
  </si>
  <si>
    <t>Calha, rufo, afins em chapa galvanizada nº 24 - corte 0,33 m</t>
  </si>
  <si>
    <t>PISOS</t>
  </si>
  <si>
    <t>17.10.020</t>
  </si>
  <si>
    <t>Piso em granilite moldado no local</t>
  </si>
  <si>
    <t>17.40.150</t>
  </si>
  <si>
    <t>Resina acrílica para piso de granilite</t>
  </si>
  <si>
    <t>07.01.02</t>
  </si>
  <si>
    <t>07.01.03</t>
  </si>
  <si>
    <t xml:space="preserve">COBERTURAS </t>
  </si>
  <si>
    <t>CONCRETO</t>
  </si>
  <si>
    <t>ESTRUTURA</t>
  </si>
  <si>
    <t>ESTRUTURA TRELIÇADA DE COBERTURA, TIPO ARCO, COM LIGAÇÕES SOLDADAS, INCLUSOS PERFIS METÁLICOS, CHAPAS METÁLICAS, MÃO DE OBRA E TRANSPORTE COM GUINDASTE - FORNECIMENTO E INSTALAÇÃO. AF_01/2020_PSA</t>
  </si>
  <si>
    <t>ESTRUTURA TRELIÇADA DE COBERTURA, TIPO ARCO, COM LIGAÇÕES PARAFUSADAS, INCLUSOS PERFIS METÁLICOS, CHAPAS METÁLICAS, MÃO DE OBRA E TRANSPORTE COM GUINDASTE - FORNECIMENTO E INSTALAÇÃO. AF_01/2020_PSA</t>
  </si>
  <si>
    <t>15.01.330</t>
  </si>
  <si>
    <t>Estrutura em terças para telhas perfil trapezoidal</t>
  </si>
  <si>
    <t>08.02.040</t>
  </si>
  <si>
    <t>Cimbramento em perfil metálico para obras de arte</t>
  </si>
  <si>
    <t>TELHAMENTO</t>
  </si>
  <si>
    <t>16.12.060</t>
  </si>
  <si>
    <t>Telhamento em chapa de aço pré-pintada com epóxi e poliéster, perfil trapezoidal, com espessura de 0,50 mm e altura de 40 mm</t>
  </si>
  <si>
    <t>16.13.140</t>
  </si>
  <si>
    <t>Telhamento em chapa de aço galvanizado autoportante, perfil trapezoidal, com espessura de 0,80 mm e altura de 120 mm</t>
  </si>
  <si>
    <t>TELHAMENTO COM TELHA DE AÇO/ALUMÍNIO E = 0,5 MM, COM ATÉ 2 ÁGUAS, INCLUSO IÇAMENTO. AF_07/2019</t>
  </si>
  <si>
    <t>09.01</t>
  </si>
  <si>
    <t>09.01.01</t>
  </si>
  <si>
    <t>09.02</t>
  </si>
  <si>
    <t>09.02.01</t>
  </si>
  <si>
    <t>09.03</t>
  </si>
  <si>
    <t>09.03.01</t>
  </si>
  <si>
    <t>09.04</t>
  </si>
  <si>
    <t>09.04.01</t>
  </si>
  <si>
    <t>09.02.02</t>
  </si>
  <si>
    <t>09.02.03</t>
  </si>
  <si>
    <t>09.03.02</t>
  </si>
  <si>
    <t>09.03.03</t>
  </si>
  <si>
    <t>REMOÇÃO E COLOCAÇÃO DE ESQUADRIAS</t>
  </si>
  <si>
    <t>ESQUADRIAS</t>
  </si>
  <si>
    <t>PORTAO DE ABRIR / GIRO, EM GRADIL DE METALON REDONDO DE 3/4"  VERTICAL, COM REQUADRO, ACABAMENTO NATURAL - COMPLETO</t>
  </si>
  <si>
    <t xml:space="preserve">M2    </t>
  </si>
  <si>
    <t>24.02.060</t>
  </si>
  <si>
    <t>Porta/portão de abrir em chapa, sob medida</t>
  </si>
  <si>
    <t>24.20.120</t>
  </si>
  <si>
    <t>Batente em chapa dobrada para portas</t>
  </si>
  <si>
    <t>25.02.020</t>
  </si>
  <si>
    <t>Porta de entrada de abrir em alumínio, sob medida</t>
  </si>
  <si>
    <t>RECOLOCAÇÃO DE ESQUADRIAS</t>
  </si>
  <si>
    <t>23.20.040</t>
  </si>
  <si>
    <t>Recolocação de folhas de porta ou janela</t>
  </si>
  <si>
    <t>24.20.020</t>
  </si>
  <si>
    <t>Recolocação de esquadrias metálicas</t>
  </si>
  <si>
    <t>24.20.040</t>
  </si>
  <si>
    <t>Recolocação de batentes</t>
  </si>
  <si>
    <t>BARRAS ANTIPÂNICO</t>
  </si>
  <si>
    <t>28.20.850</t>
  </si>
  <si>
    <t>Barra antipânico para porta dupla com travamentos horizontal e vertical completa, com maçaneta tipo alavanca e chave, para vãos de 1,70 a 2,60 m</t>
  </si>
  <si>
    <t>06.03.016</t>
  </si>
  <si>
    <t>BP-01 BARRA ANTIPANICO SIMPLES</t>
  </si>
  <si>
    <t>06.03.017</t>
  </si>
  <si>
    <t>BP-02 BARRA ANTIPANICO DUPLA</t>
  </si>
  <si>
    <t>06.03.100</t>
  </si>
  <si>
    <t>CO-34 CORRIMÃO DUPLO AÇO GALVANIZADO COM PINTURA ESMALTE.</t>
  </si>
  <si>
    <t>06.03.101</t>
  </si>
  <si>
    <t>CO-35 CORRIMÃO DUPLO COM MONTANTE VERTICAL AÇO GALVANIZADO COM PINTURA ESMALTE</t>
  </si>
  <si>
    <t>06.03.102</t>
  </si>
  <si>
    <t>CO-36 CORRIMÃO DUPLO INTERMEDIÁRIO AÇO GALVANIZADO COM PINTURA ESMALTE</t>
  </si>
  <si>
    <t>06.03.108</t>
  </si>
  <si>
    <t>CO-42 GUARDA-CORPO COM CHAPA PERFURADA H=130CM AÇO GALVANIZADO COM PINTURA ESMALTE</t>
  </si>
  <si>
    <t>06.03.110</t>
  </si>
  <si>
    <t>CO-44 GUARDA-CORPO COM GRADIL DE FECHAMENTO H=130CM  AÇO GALVANIZADO COM PINTURA ESMALTE</t>
  </si>
  <si>
    <t>24.08.020</t>
  </si>
  <si>
    <t>Corrimão duplo em tubo de aço inoxidável escovado, com diâmetro de 1 1/2´ e montantes com diâmetro de 2´</t>
  </si>
  <si>
    <t>10.01</t>
  </si>
  <si>
    <t>10.01.01</t>
  </si>
  <si>
    <t>10.02</t>
  </si>
  <si>
    <t>10.02.01</t>
  </si>
  <si>
    <t>10.03</t>
  </si>
  <si>
    <t>10.03.01</t>
  </si>
  <si>
    <t>10.04</t>
  </si>
  <si>
    <t>10.04.01</t>
  </si>
  <si>
    <t>10.04.02</t>
  </si>
  <si>
    <t>10.04.03</t>
  </si>
  <si>
    <t>10.04.04</t>
  </si>
  <si>
    <t>10.04.05</t>
  </si>
  <si>
    <t>10.04.06</t>
  </si>
  <si>
    <t>10.03.02</t>
  </si>
  <si>
    <t>10.03.03</t>
  </si>
  <si>
    <t>10.02.02</t>
  </si>
  <si>
    <t>10.02.03</t>
  </si>
  <si>
    <t>10.01.02</t>
  </si>
  <si>
    <t>10.01.03</t>
  </si>
  <si>
    <t>10.01.04</t>
  </si>
  <si>
    <t>10.01.05</t>
  </si>
  <si>
    <t>10.01.06</t>
  </si>
  <si>
    <t>10.01.07</t>
  </si>
  <si>
    <t>HIDRÁULICA</t>
  </si>
  <si>
    <t>VÁLVULAS, REGISTROS E OUTROS COMPLEMENTOS</t>
  </si>
  <si>
    <t>VÁLVULA DE ESFERA BRUTA, BRONZE, ROSCÁVEL, 1 1/2'' - FORNECIMENTO E INSTALAÇÃO. AF_08/2021</t>
  </si>
  <si>
    <t>VÁLVULA DE RETENÇÃO HORIZONTAL, DE BRONZE, ROSCÁVEL, 1" - FORNECIMENTO E INSTALAÇÃO. AF_08/2021</t>
  </si>
  <si>
    <t>VÁLVULA DE RETENÇÃO VERTICAL, DE BRONZE, ROSCÁVEL, 1/2" - FORNECIMENTO E INSTALAÇÃO. AF_08/2021</t>
  </si>
  <si>
    <t>VÁLVULA DE RETENÇÃO VERTICAL, DE BRONZE, ROSCÁVEL, 1" - FORNECIMENTO E INSTALAÇÃO. AF_08/2021</t>
  </si>
  <si>
    <t>VÁLVULA DE RETENÇÃO, DE BRONZE, PÉ COM CRIVOS, ROSCÁVEL, 2 1/2" - FORNECIMENTO E INSTALAÇÃO. AF_08/2021</t>
  </si>
  <si>
    <t>VÁLVULA DE RETENÇÃO, DE BRONZE, PÉ COM CRIVOS, ROSCÁVEL, 3" - FORNECIMENTO E INSTALAÇÃO. AF_08/2021</t>
  </si>
  <si>
    <t>95249</t>
  </si>
  <si>
    <t>VÁLVULA DE ESFERA BRUTA, BRONZE, ROSCÁVEL, 3/4'' - FORNECIMENTO E INSTALAÇÃO. AF_08/2021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</si>
  <si>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</si>
  <si>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</si>
  <si>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</si>
  <si>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</si>
  <si>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REGISTRO DE GAVETA BRUTO, LATÃO, ROSCÁVEL, 3" - FORNECIMENTO E INSTALAÇÃO. AF_08/2021</t>
  </si>
  <si>
    <t>ABRIGO PARA HIDRANTE, 75X45X17CM, COM REGISTRO GLOBO ANGULAR 45 GRAUS 2 1/2", ADAPTADOR STORZ 2 1/2", MANGUEIRA DE INCÊNDIO 15M 2 1/2" E ESGUICHO EM LATÃO 2 1/2" - FORNECIMENTO E INSTALAÇÃO. AF_10/2020</t>
  </si>
  <si>
    <t>94497</t>
  </si>
  <si>
    <t>REGISTRO DE GAVETA BRUTO, LATÃO, ROSCÁVEL, 1 1/2" - FORNECIMENTO E INSTALAÇÃO. AF_08/2021</t>
  </si>
  <si>
    <t>47.20.300</t>
  </si>
  <si>
    <t>Chave de fluxo de água com retardo para tubulações com diâmetro nominal de 1´ a 6´ - conexão BSP</t>
  </si>
  <si>
    <t>TUBOS E CONEXÕES</t>
  </si>
  <si>
    <t>TUBO DE AÇO GALVANIZADO COM COSTURA, CLASSE MÉDIA, DN 80 (3"), CONEXÃO ROSQUEADA, INSTALADO EM REDE DE ALIMENTAÇÃO PARA HIDRANTE - FORNECIMENTO E INSTALAÇÃO. AF_10/2020</t>
  </si>
  <si>
    <t>08.02.042</t>
  </si>
  <si>
    <t>TUBO ACO GALV NBR5590-CLASSE PESADA DN 32MM (1 1/4") INCL CONEXOES</t>
  </si>
  <si>
    <t>08.03.008</t>
  </si>
  <si>
    <t>08.13.013</t>
  </si>
  <si>
    <t>TUBO ACO GALVANIZ NBR5580-CL MEDIA, DN32MM (1 1/4")-INCL CONEXOES</t>
  </si>
  <si>
    <t>08.13.017</t>
  </si>
  <si>
    <t>16.05.082</t>
  </si>
  <si>
    <t xml:space="preserve">TUBO ACO GALVANIZ NBR5580-CL MEDIA, DN80MM (3") INCL CONEXOES RESERVATORIO RETENÇÃO  AGUA PLUVIAL 
 </t>
  </si>
  <si>
    <t>46.01.020</t>
  </si>
  <si>
    <t>Tubo de PVC rígido soldável marrom, DN= 25 mm, (3/4´), inclusive conexões</t>
  </si>
  <si>
    <t>46.08.010</t>
  </si>
  <si>
    <t>Tubo galvanizado sem costura schedule 40, DN= 3/4´, inclusive conexões</t>
  </si>
  <si>
    <t>NIPLE DE FERRO GALVANIZADO, COM ROSCA BSP, DE 1/2"</t>
  </si>
  <si>
    <t>TE DE FERRO GALVANIZADO, DE 2 1/2"</t>
  </si>
  <si>
    <t>TE DE REDUCAO DE FERRO GALVANIZADO, COM ROSCA BSP, DE 3" X 2 1/2"</t>
  </si>
  <si>
    <t>LUVA, EM FERRO GALVANIZADO, DN 80 (3"), CONEXÃO ROSQUEADA, INSTALADO EM REDE DE ALIMENTAÇÃO PARA HIDRANTE - FORNECIMENTO E INSTALAÇÃO. AF_10/2020</t>
  </si>
  <si>
    <t>TÊ, EM FERRO GALVANIZADO, CONEXÃO ROSQUEADA, DN 25 (1"), INSTALADO EM REDE DE ALIMENTAÇÃO PARA HIDRANTE - FORNECIMENTO E INSTALAÇÃO. AF_10/2020</t>
  </si>
  <si>
    <t>UNIÃO, EM FERRO GALVANIZADO, DN 65 (2 1/2"), CONEXÃO ROSQUEADA, INSTALADO EM REDE DE ALIMENTAÇÃO PARA HIDRANTE - FORNECIMENTO E INSTALAÇÃO. AF_10/2020</t>
  </si>
  <si>
    <t>UNIÃO, EM FERRO GALVANIZADO, DN 80 (3"), CONEXÃO ROSQUEADA, INSTALADO EM REDE DE ALIMENTAÇÃO PARA HIDRANTE - FORNECIMENTO E INSTALAÇÃO. AF_10/2020</t>
  </si>
  <si>
    <t>LUVA DE REDUÇÃO, EM FERRO GALVANIZADO, 3" X 2 1/2", CONEXÃO ROSQUEADA, INSTALADO EM REDE DE ALIMENTAÇÃO PARA HIDRANTE - FORNECIMENTO E INSTALAÇÃO. AF_10/2020</t>
  </si>
  <si>
    <t>NIPLE, EM FERRO GALVANIZADO, CONEXÃO ROSQUEADA, DN 80 (3), INSTALADO EM RESERVAÇÃO DE ÁGUA DE EDIFICAÇÃO QUE POSSUA RESERVATÓRIO DE FIBRA/FIBROCIMENTO  FORNECIMENTO E INSTALAÇÃO. AF_06/2016</t>
  </si>
  <si>
    <t>COTOVELO 90 GRAUS, EM FERRO GALVANIZADO, CONEXÃO ROSQUEADA, DN 80 (3), INSTALADO EM RESERVAÇÃO DE ÁGUA DE EDIFICAÇÃO QUE POSSUA RESERVATÓRIO DE FIBRA/FIBROCIMENTO  FORNECIMENTO E INSTALAÇÃO. AF_06/2016</t>
  </si>
  <si>
    <t>46.18.090</t>
  </si>
  <si>
    <t>Flange avulso em ferro fundido, classe PN-10, DN= 80mm</t>
  </si>
  <si>
    <t>46.18.100</t>
  </si>
  <si>
    <t>Flange avulso em ferro fundido, classe PN-10, DN= 100mm</t>
  </si>
  <si>
    <t>PROTEÇÃO ANTICORROSIVA</t>
  </si>
  <si>
    <t>32.10.100</t>
  </si>
  <si>
    <t>Proteção anticorrosiva, com fita adesiva, para ramais sob a terra, com DN acima de 1´ até 2´</t>
  </si>
  <si>
    <t>HIDRANTES</t>
  </si>
  <si>
    <t>100850</t>
  </si>
  <si>
    <t>RECALQUE DE PASSEIO COM UNIÃO ENGATE RÁPIDO - REGISTRO TIPO GLOBO 2 1/2"</t>
  </si>
  <si>
    <t>100865</t>
  </si>
  <si>
    <t>MANGUEIRA DE INCÊNDIO COM UNIÃO DE ENGATE RÁPIDO, 15M - 1 1/2"</t>
  </si>
  <si>
    <t>50.01.220</t>
  </si>
  <si>
    <t>Esguicho latão com engate rápido, DN= 1 1/2´, jato regulável</t>
  </si>
  <si>
    <t>50.01.190</t>
  </si>
  <si>
    <t>Tampão de engate rápido em latão, DN= 2 1/2´, com corrente</t>
  </si>
  <si>
    <t>OUTROS ELEMENTOS</t>
  </si>
  <si>
    <t>16.05.040</t>
  </si>
  <si>
    <t>TC-03 TAMPA DE CONCRETO P/ CANALETA AP (20CM)</t>
  </si>
  <si>
    <t>16.05.042</t>
  </si>
  <si>
    <t>TC-05 TAMPA DE CONCRETO P/ CANALETA AP (35CM)</t>
  </si>
  <si>
    <t>16.05.046</t>
  </si>
  <si>
    <t>TC-09 TAMPA DE CONCRETO PRE-MOLDADA PERF. P/ CANALETA L=20CM</t>
  </si>
  <si>
    <t>16.09.003</t>
  </si>
  <si>
    <t>SM-03 SUMIDOURO - TAMPA DE CONCRETO DN=2,40M</t>
  </si>
  <si>
    <t>CAIXA COM GRELHA RETANGULAR DE FERRO FUNDIDO, EM ALVENARIA COM BLOCOS DE CONCRETO, DIMENSÕES INTERNAS: 0,30 X 1,00 X 1,00. AF_12/2020</t>
  </si>
  <si>
    <t>BOMBA DE INCÊNDIO</t>
  </si>
  <si>
    <t>CONJUNTO HIDRÁULICO PARA INSTALAÇÃO DE BOMBA EM AÇO ROSCÁVEL, DN SUCÇÃO 65 (2½) E DN RECALQUE 50 (2), PARA EDIFICAÇÃO ENTRE 12 E 18 PAVIMENTOS  FORNECIMENTO E INSTALAÇÃO. AF_06/2016</t>
  </si>
  <si>
    <t>08.08.076</t>
  </si>
  <si>
    <t>CONJ MOTOR-BOMBA (CENTRIFUGA) 4 HP (31200 L/H - 20 MCA)</t>
  </si>
  <si>
    <t>08.08.077</t>
  </si>
  <si>
    <t>CONJ MOTOR-BOMBA (CENTRIFUGA) 5 HP (31200 L/H -20 MCA)</t>
  </si>
  <si>
    <t>08.08.078</t>
  </si>
  <si>
    <t>CONJ MOTOR-BOMBA (CENTRIFUGA) 7,5 HP (40000L/H 20 MCA)</t>
  </si>
  <si>
    <t>09.85.081</t>
  </si>
  <si>
    <t>MOTOR PARA BOMBA DE RECALQUE DE 3/4 HP - 220 V BIFASICO</t>
  </si>
  <si>
    <t>16.85.063</t>
  </si>
  <si>
    <t>CJ MOTOR BOMBA SUBMERSO 3HP EXTR 2600 A 4900 L/H A M 160 A 100MCA</t>
  </si>
  <si>
    <t>43.10.290</t>
  </si>
  <si>
    <t>Conjunto motor-bomba (centrífuga) 5 cv, monoestágio, Hman= 24 a 33 mca, Q= 41,6 a 35,2 m³/h</t>
  </si>
  <si>
    <t>ENTRADA DE ÁGUA</t>
  </si>
  <si>
    <t>11.01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</si>
  <si>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</si>
  <si>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</si>
  <si>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</si>
  <si>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</si>
  <si>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</si>
  <si>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</si>
  <si>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</si>
  <si>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</si>
  <si>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11.02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</si>
  <si>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</si>
  <si>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</si>
  <si>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</si>
  <si>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</si>
  <si>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</si>
  <si>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</si>
  <si>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</si>
  <si>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</si>
  <si>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</si>
  <si>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</si>
  <si>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</si>
  <si>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11.03</t>
  </si>
  <si>
    <t>11.03.01</t>
  </si>
  <si>
    <t>11.03.02</t>
  </si>
  <si>
    <t>11.03.03</t>
  </si>
  <si>
    <t>11.03.04</t>
  </si>
  <si>
    <t>11.04</t>
  </si>
  <si>
    <t>11.04.01</t>
  </si>
  <si>
    <t>11.06.01</t>
  </si>
  <si>
    <t>11.04.02</t>
  </si>
  <si>
    <t>11.04.03</t>
  </si>
  <si>
    <t>11.04.04</t>
  </si>
  <si>
    <t>11.04.05</t>
  </si>
  <si>
    <t>11.04.06</t>
  </si>
  <si>
    <t>11.05</t>
  </si>
  <si>
    <t>11.05.01</t>
  </si>
  <si>
    <t>11.05.02</t>
  </si>
  <si>
    <t>11.05.03</t>
  </si>
  <si>
    <t>11.05.04</t>
  </si>
  <si>
    <t>11.05.05</t>
  </si>
  <si>
    <t>11.06</t>
  </si>
  <si>
    <t>11.06.02</t>
  </si>
  <si>
    <t>11.06.03</t>
  </si>
  <si>
    <t>11.06.04</t>
  </si>
  <si>
    <t>11.06.05</t>
  </si>
  <si>
    <t>11.06.06</t>
  </si>
  <si>
    <t>11.06.07</t>
  </si>
  <si>
    <t>11.07</t>
  </si>
  <si>
    <t>11.07.01</t>
  </si>
  <si>
    <t>ELÉTRICA</t>
  </si>
  <si>
    <t>QUADROS</t>
  </si>
  <si>
    <t>QUADRO DE DISTRIBUIÇÃO DE ENERGIA EM CHAPA DE AÇO GALVANIZADO, DE SOBREPOR, COM BARRAMENTO TRIFÁSICO, PARA 18 DISJUNTORES DIN 100A - FORNECIMENTO E INSTALAÇÃO. AF_10/2020</t>
  </si>
  <si>
    <t>09.05.079</t>
  </si>
  <si>
    <t>QUADRO COMANDO PARA CONJUNTO MOTOR BOMBA TRIFASICO DE 3 A 4 HP</t>
  </si>
  <si>
    <t>09.05.080</t>
  </si>
  <si>
    <t>QUADRO COMANDO PARA CONJUNTO MOTOR BOMBA TRIFASICO DE 4 A 5 HP</t>
  </si>
  <si>
    <t>09.05.084</t>
  </si>
  <si>
    <t>QUADRO COMANDO PARA CONJUNTO MOTOR BOMBA BIFASICO DE 2 A 3 HP</t>
  </si>
  <si>
    <t>09.05.086</t>
  </si>
  <si>
    <t>QUADRO COMANDO PARA BOMBA DE INCENDIO TRIFASICO DE 2 A 4 HP</t>
  </si>
  <si>
    <t>09.05.087</t>
  </si>
  <si>
    <t>QUADRO COMANDO PARA BOMBA DE INCENDIO TRIFASICO DE 5 HP</t>
  </si>
  <si>
    <t>09.05.088</t>
  </si>
  <si>
    <t>QUADRO COMANDO PARA BOMBA DE INCENDIO TRIFASICO DE 7,5 HP</t>
  </si>
  <si>
    <t>CABOS</t>
  </si>
  <si>
    <t>39.03.160</t>
  </si>
  <si>
    <t>Cabo de cobre de 1,5 mm², isolamento 0,6/1 kV - isolação em PVC 70°C</t>
  </si>
  <si>
    <t>39.21.230</t>
  </si>
  <si>
    <t>Cabo de cobre flexível de 3 x 1,5 mm², isolamento 0,6/1 kV - isolação HEPR 90°C</t>
  </si>
  <si>
    <t>39.02.040</t>
  </si>
  <si>
    <t>Cabo de cobre de 10 mm², isolamento 750 V - isolação em PVC 70°C</t>
  </si>
  <si>
    <t>ELETRODUTOS, TUBOS E OUTROS ELEMENTOS</t>
  </si>
  <si>
    <t>38.19.020</t>
  </si>
  <si>
    <t>Eletroduto de PVC corrugado flexível leve, diâmetro externo de 20 mm</t>
  </si>
  <si>
    <t>TUBO EM COBRE RÍGIDO, DN 15 MM, CLASSE I, SEM ISOLAMENTO, INSTALADO EM RAMAL E SUB-RAMAL  FORNECIMENTO E INSTALAÇÃO. AF_12/2015</t>
  </si>
  <si>
    <t>DISJUNTORES, CONTATORES, RELÉS E PAINÉIS</t>
  </si>
  <si>
    <t>37.13.640</t>
  </si>
  <si>
    <t>Disjuntor termomagnético, bipolar 220/380 V, corrente de 60 A até 100 A</t>
  </si>
  <si>
    <t>40.10.132</t>
  </si>
  <si>
    <t>Contator de potência 65 A - 2na+2nf</t>
  </si>
  <si>
    <t>40.11.060</t>
  </si>
  <si>
    <t>Relé de tempo eletrônico de 0,6 até 6 s - 220V - 50/60 Hz</t>
  </si>
  <si>
    <t>61.15.150</t>
  </si>
  <si>
    <t>Relé de corrente ajustável de 0 a 200 A</t>
  </si>
  <si>
    <t>ILUMINAÇÕES</t>
  </si>
  <si>
    <t>LUMINÁRIA DE EMERGÊNCIA, COM 30 LÂMPADAS LED DE 2 W, SEM REATOR - FORNECIMENTO E INSTALAÇÃO. AF_02/2020</t>
  </si>
  <si>
    <t>50.05.080</t>
  </si>
  <si>
    <t>Luminária para unidade centralizada de sobrepor completa com lâmpada fluorescente compacta de 15 W</t>
  </si>
  <si>
    <t>DETECÇÃO E ALARME DE INCÊNDIO</t>
  </si>
  <si>
    <t>INTERRUPTORES , TOMADAS, BOTOEIRAS E CAIXAS DE PASSAGEM</t>
  </si>
  <si>
    <t>40.02.470</t>
  </si>
  <si>
    <t>Caixa em alumínio fundido à prova de tempo, umidade, gases, vapores e pó, 445 x 350 x 220 mm</t>
  </si>
  <si>
    <t>40.20.090</t>
  </si>
  <si>
    <t>Botoeira com retenção para quadro/painel</t>
  </si>
  <si>
    <t>ELEMENTOS ADICIONAIS</t>
  </si>
  <si>
    <t>13.80.013</t>
  </si>
  <si>
    <t>ISOLAMENTO COM LONA PRETA</t>
  </si>
  <si>
    <t>39.09.010</t>
  </si>
  <si>
    <t>Conector terminal tipo BNC para cabo coaxial RG 59</t>
  </si>
  <si>
    <t>12.01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</si>
  <si>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</si>
  <si>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</si>
  <si>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</si>
  <si>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</si>
  <si>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</si>
  <si>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</si>
  <si>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</si>
  <si>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</si>
  <si>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GLP</t>
  </si>
  <si>
    <t>ABRIGOS E ENTRADAS</t>
  </si>
  <si>
    <t>08.02.002</t>
  </si>
  <si>
    <t>AG-05 ABRIGO PARA GAS COM 4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</si>
  <si>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</si>
  <si>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</si>
  <si>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</si>
  <si>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</si>
  <si>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</si>
  <si>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</si>
  <si>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13.01</t>
  </si>
  <si>
    <t>13.01.01</t>
  </si>
  <si>
    <t>13.01.02</t>
  </si>
  <si>
    <t>13.01.03</t>
  </si>
  <si>
    <t>13.01.04</t>
  </si>
  <si>
    <t>EXTINTORES</t>
  </si>
  <si>
    <t>NOVOS</t>
  </si>
  <si>
    <t>08.08.044</t>
  </si>
  <si>
    <t>EXTINTORES MANUAIS DE CO2 CAPACIDADE 4KG</t>
  </si>
  <si>
    <t>08.80.092</t>
  </si>
  <si>
    <t>RECARGA DE EXTINTOR DE ESPUMA DE 10 LITROS</t>
  </si>
  <si>
    <t>RECARGA</t>
  </si>
  <si>
    <t>14.01</t>
  </si>
  <si>
    <t>14.01.01</t>
  </si>
  <si>
    <t>14.01.02</t>
  </si>
  <si>
    <t>14.01.03</t>
  </si>
  <si>
    <t>14.01.04</t>
  </si>
  <si>
    <t xml:space="preserve">SINALIZAÇÕES </t>
  </si>
  <si>
    <t>15.01</t>
  </si>
  <si>
    <t>15.01.01</t>
  </si>
  <si>
    <t>15.01.02</t>
  </si>
  <si>
    <t>15.01.03</t>
  </si>
  <si>
    <t>15.01.04</t>
  </si>
  <si>
    <t>15.01.05</t>
  </si>
  <si>
    <t>15.01.06</t>
  </si>
  <si>
    <t>SERVIÇOS COMPLEMENTARES</t>
  </si>
  <si>
    <t>LIMPEZA, PLANTIO DE GRAMA E EXECUÇÃO DE PAVIMENTO, SARJETAS E GUIAS</t>
  </si>
  <si>
    <t>EXECUÇÃO DE SARJETA DE CONCRETO USINADO, MOLDADA  IN LOCO  EM TRECHO RETO, 30 CM BASE X 10 CM ALTURA. AF_06/2016</t>
  </si>
  <si>
    <t>16.02.027</t>
  </si>
  <si>
    <t>GA-01 GUIA LEVE OU SEPARADOR DE PISOS</t>
  </si>
  <si>
    <t>34.01.010</t>
  </si>
  <si>
    <t>Terra vegetal orgânica comum</t>
  </si>
  <si>
    <t>48.20.060</t>
  </si>
  <si>
    <t>Limpeza de caixa d´água acima de 10.000 litros</t>
  </si>
  <si>
    <t>TOTAL GERAL</t>
  </si>
  <si>
    <t>TOTAL C/ BDI</t>
  </si>
  <si>
    <t>Descrição</t>
  </si>
  <si>
    <t>Peso</t>
  </si>
  <si>
    <t>Valor do Serviço</t>
  </si>
  <si>
    <t>%</t>
  </si>
  <si>
    <t>R$</t>
  </si>
  <si>
    <t>Total Geral</t>
  </si>
  <si>
    <t>DIVERSOS PRÉDIOS DO MUNICIPIO</t>
  </si>
  <si>
    <t>REFORMA E ADEQUAÇÃO</t>
  </si>
  <si>
    <t>ATA DE REGISTRO DE PREÇOS PARA CONTRATAÇÃO DE EMPRESA ESPECIALIZADA PARA PRESTAÇÃO DE SERVIÇOS DE ADEQUAÇÃO E OBTENÇÃO DE AVCB, CONTEMPLANDO FORNECIMENTO DO MATERIAL, EQUIPAMENTO E MÃO DE OBRA</t>
  </si>
  <si>
    <t>02.05.202</t>
  </si>
  <si>
    <t>Andaime torre metálico (1,5 x 1,5 m) com piso metálico</t>
  </si>
  <si>
    <t>MXMES</t>
  </si>
  <si>
    <t>COMPACTAÇÕES E REGULARIZAÇÕES</t>
  </si>
  <si>
    <t>GRADIL</t>
  </si>
  <si>
    <t>GUARDA CORPo, CORRIMÃO E ESCADAS</t>
  </si>
  <si>
    <t>01.01.02</t>
  </si>
  <si>
    <t>01.03</t>
  </si>
  <si>
    <t>01.03.01</t>
  </si>
  <si>
    <t>01.04</t>
  </si>
  <si>
    <t>01.04.01</t>
  </si>
  <si>
    <t>01.05</t>
  </si>
  <si>
    <t>01.05.01</t>
  </si>
  <si>
    <t>01.06</t>
  </si>
  <si>
    <t>01.06.01</t>
  </si>
  <si>
    <t>03.06</t>
  </si>
  <si>
    <t>03.06.01</t>
  </si>
  <si>
    <t>05.02</t>
  </si>
  <si>
    <t>05.02.01</t>
  </si>
  <si>
    <t>05.03</t>
  </si>
  <si>
    <t>05.03.01</t>
  </si>
  <si>
    <t>06.04</t>
  </si>
  <si>
    <t>06.04.01</t>
  </si>
  <si>
    <t>08.02</t>
  </si>
  <si>
    <t>08.02.01</t>
  </si>
  <si>
    <t>08.03</t>
  </si>
  <si>
    <t>08.03.01</t>
  </si>
  <si>
    <t>08.04</t>
  </si>
  <si>
    <t>08.04.01</t>
  </si>
  <si>
    <t>10.05.01</t>
  </si>
  <si>
    <t>10.05</t>
  </si>
  <si>
    <t>10.06</t>
  </si>
  <si>
    <t>10.06.01</t>
  </si>
  <si>
    <t>10.07</t>
  </si>
  <si>
    <t>10.07.01</t>
  </si>
  <si>
    <t>11.08</t>
  </si>
  <si>
    <t>11.08.01</t>
  </si>
  <si>
    <t>13.02</t>
  </si>
  <si>
    <t>13.02.01</t>
  </si>
  <si>
    <t>15.01.07</t>
  </si>
  <si>
    <t>15.01.08</t>
  </si>
  <si>
    <t>15.01.09</t>
  </si>
  <si>
    <t>15.01.10</t>
  </si>
  <si>
    <t>14.01.05</t>
  </si>
  <si>
    <t>14.01.06</t>
  </si>
  <si>
    <t>13.02.02</t>
  </si>
  <si>
    <t>13.02.03</t>
  </si>
  <si>
    <t>13.02.04</t>
  </si>
  <si>
    <t>01.01.03</t>
  </si>
  <si>
    <t>01.01.04</t>
  </si>
  <si>
    <t>01.01.05</t>
  </si>
  <si>
    <t>01.03.02</t>
  </si>
  <si>
    <t>01.03.03</t>
  </si>
  <si>
    <t>01.03.04</t>
  </si>
  <si>
    <t>01.04.02</t>
  </si>
  <si>
    <t>01.04.03</t>
  </si>
  <si>
    <t>01.05.02</t>
  </si>
  <si>
    <t>01.05.03</t>
  </si>
  <si>
    <t>01.05.04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</si>
  <si>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</si>
  <si>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</si>
  <si>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</si>
  <si>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</si>
  <si>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</si>
  <si>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</si>
  <si>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</si>
  <si>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</si>
  <si>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</si>
  <si>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02.02.03</t>
  </si>
  <si>
    <t>02.02.04</t>
  </si>
  <si>
    <t>02.02.05</t>
  </si>
  <si>
    <t>02.02.06</t>
  </si>
  <si>
    <t>02.02.07</t>
  </si>
  <si>
    <t>02.03.05</t>
  </si>
  <si>
    <t>02.03.06</t>
  </si>
  <si>
    <t>02.03.07</t>
  </si>
  <si>
    <t>02.03.08</t>
  </si>
  <si>
    <t>02.03.09</t>
  </si>
  <si>
    <t>02.03.10</t>
  </si>
  <si>
    <t>02.04.04</t>
  </si>
  <si>
    <t>02.04.05</t>
  </si>
  <si>
    <t>02.04.06</t>
  </si>
  <si>
    <t>03.06.02</t>
  </si>
  <si>
    <t>03.06.03</t>
  </si>
  <si>
    <t>03.06.04</t>
  </si>
  <si>
    <t>04.01.03</t>
  </si>
  <si>
    <t>04.01.04</t>
  </si>
  <si>
    <t>04.01.05</t>
  </si>
  <si>
    <t>05.01.06</t>
  </si>
  <si>
    <t>05.01.07</t>
  </si>
  <si>
    <t>05.02.02</t>
  </si>
  <si>
    <t>05.02.03</t>
  </si>
  <si>
    <t>06.01.08</t>
  </si>
  <si>
    <t>06.01.09</t>
  </si>
  <si>
    <t>06.01.10</t>
  </si>
  <si>
    <t>06.01.11</t>
  </si>
  <si>
    <t>06.01.12</t>
  </si>
  <si>
    <t>06.01.13</t>
  </si>
  <si>
    <t>06.01.14</t>
  </si>
  <si>
    <t>06.01.15</t>
  </si>
  <si>
    <t>06.01.16</t>
  </si>
  <si>
    <t>06.02.04</t>
  </si>
  <si>
    <t>06.03.02</t>
  </si>
  <si>
    <t>06.03.03</t>
  </si>
  <si>
    <t>06.03.04</t>
  </si>
  <si>
    <t>06.03.05</t>
  </si>
  <si>
    <t>06.03.06</t>
  </si>
  <si>
    <t>06.03.07</t>
  </si>
  <si>
    <t>08.02.02</t>
  </si>
  <si>
    <t>08.02.03</t>
  </si>
  <si>
    <t>08.02.04</t>
  </si>
  <si>
    <t>08.03.02</t>
  </si>
  <si>
    <t>08.03.03</t>
  </si>
  <si>
    <t>09.01.02</t>
  </si>
  <si>
    <t>09.01.03</t>
  </si>
  <si>
    <t>09.01.04</t>
  </si>
  <si>
    <t>09.01.05</t>
  </si>
  <si>
    <t>09.01.06</t>
  </si>
  <si>
    <t>09.01.07</t>
  </si>
  <si>
    <t>09.04.02</t>
  </si>
  <si>
    <t>09.04.03</t>
  </si>
  <si>
    <t>09.04.04</t>
  </si>
  <si>
    <t>09.04.05</t>
  </si>
  <si>
    <t>09.04.06</t>
  </si>
  <si>
    <t>09.04.07</t>
  </si>
  <si>
    <t>09.04.08</t>
  </si>
  <si>
    <t>09.04.09</t>
  </si>
  <si>
    <t>09.04.10</t>
  </si>
  <si>
    <t>09.04.11</t>
  </si>
  <si>
    <t>10.01.08</t>
  </si>
  <si>
    <t>10.01.09</t>
  </si>
  <si>
    <t>10.01.10</t>
  </si>
  <si>
    <t>10.01.11</t>
  </si>
  <si>
    <t>10.01.12</t>
  </si>
  <si>
    <t>10.01.13</t>
  </si>
  <si>
    <t>10.01.14</t>
  </si>
  <si>
    <t>10.01.15</t>
  </si>
  <si>
    <t>10.01.16</t>
  </si>
  <si>
    <t>10.01.17</t>
  </si>
  <si>
    <t>10.01.18</t>
  </si>
  <si>
    <t>10.01.19</t>
  </si>
  <si>
    <t>10.01.20</t>
  </si>
  <si>
    <t>10.01.21</t>
  </si>
  <si>
    <t>10.01.22</t>
  </si>
  <si>
    <t>10.01.23</t>
  </si>
  <si>
    <t>10.02.04</t>
  </si>
  <si>
    <t>10.02.05</t>
  </si>
  <si>
    <t>10.02.06</t>
  </si>
  <si>
    <t>10.02.07</t>
  </si>
  <si>
    <t>10.02.08</t>
  </si>
  <si>
    <t>10.02.09</t>
  </si>
  <si>
    <t>10.02.10</t>
  </si>
  <si>
    <t>10.02.11</t>
  </si>
  <si>
    <t>10.02.12</t>
  </si>
  <si>
    <t>10.02.13</t>
  </si>
  <si>
    <t>10.02.14</t>
  </si>
  <si>
    <t>10.02.15</t>
  </si>
  <si>
    <t>10.02.16</t>
  </si>
  <si>
    <t>10.02.17</t>
  </si>
  <si>
    <t>10.02.18</t>
  </si>
  <si>
    <t>10.02.19</t>
  </si>
  <si>
    <t>10.02.20</t>
  </si>
  <si>
    <t>10.02.21</t>
  </si>
  <si>
    <t>10.02.22</t>
  </si>
  <si>
    <t>10.02.23</t>
  </si>
  <si>
    <t>10.02.24</t>
  </si>
  <si>
    <t>10.02.25</t>
  </si>
  <si>
    <t>10.02.26</t>
  </si>
  <si>
    <t>10.02.27</t>
  </si>
  <si>
    <t>10.02.28</t>
  </si>
  <si>
    <t>10.02.29</t>
  </si>
  <si>
    <t>10.02.30</t>
  </si>
  <si>
    <t>10.02.31</t>
  </si>
  <si>
    <t>10.02.32</t>
  </si>
  <si>
    <t>10.02.33</t>
  </si>
  <si>
    <t>10.02.34</t>
  </si>
  <si>
    <t>10.02.35</t>
  </si>
  <si>
    <t>10.02.36</t>
  </si>
  <si>
    <t>10.02.37</t>
  </si>
  <si>
    <t>10.02.38</t>
  </si>
  <si>
    <t>10.02.39</t>
  </si>
  <si>
    <t>10.02.40</t>
  </si>
  <si>
    <t>10.02.41</t>
  </si>
  <si>
    <t>10.02.42</t>
  </si>
  <si>
    <t>10.02.43</t>
  </si>
  <si>
    <t>10.02.44</t>
  </si>
  <si>
    <t>10.02.45</t>
  </si>
  <si>
    <t>10.02.46</t>
  </si>
  <si>
    <t>10.02.47</t>
  </si>
  <si>
    <t>10.02.48</t>
  </si>
  <si>
    <t>10.02.49</t>
  </si>
  <si>
    <t>10.05.02</t>
  </si>
  <si>
    <t>10.05.03</t>
  </si>
  <si>
    <t>10.05.04</t>
  </si>
  <si>
    <t>10.05.05</t>
  </si>
  <si>
    <t>10.06.02</t>
  </si>
  <si>
    <t>10.06.03</t>
  </si>
  <si>
    <t>10.06.04</t>
  </si>
  <si>
    <t>10.06.05</t>
  </si>
  <si>
    <t>10.06.06</t>
  </si>
  <si>
    <t>10.06.07</t>
  </si>
  <si>
    <t>10.06.08</t>
  </si>
  <si>
    <t>10.06.09</t>
  </si>
  <si>
    <t>10.06.10</t>
  </si>
  <si>
    <t>10.06.11</t>
  </si>
  <si>
    <t>11.03.05</t>
  </si>
  <si>
    <t>11.03.06</t>
  </si>
  <si>
    <t>11.04.07</t>
  </si>
  <si>
    <t>11.04.08</t>
  </si>
  <si>
    <t>11.04.09</t>
  </si>
  <si>
    <t>11.04.10</t>
  </si>
  <si>
    <t>11.05.06</t>
  </si>
  <si>
    <t>11.07.02</t>
  </si>
  <si>
    <t>11.07.03</t>
  </si>
  <si>
    <t>11.07.04</t>
  </si>
  <si>
    <t>11.07.05</t>
  </si>
  <si>
    <t>11.07.06</t>
  </si>
  <si>
    <t>11.07.07</t>
  </si>
  <si>
    <t>11.07.08</t>
  </si>
  <si>
    <t>11.07.09</t>
  </si>
  <si>
    <t>11.07.10</t>
  </si>
  <si>
    <t>11.07.11</t>
  </si>
  <si>
    <t>11.07.12</t>
  </si>
  <si>
    <t>11.08.02</t>
  </si>
  <si>
    <t>11.08.03</t>
  </si>
  <si>
    <t>11.08.04</t>
  </si>
  <si>
    <t>11.08.05</t>
  </si>
  <si>
    <t>11.08.06</t>
  </si>
  <si>
    <t>11.08.07</t>
  </si>
  <si>
    <t>11.08.08</t>
  </si>
  <si>
    <t>11.08.09</t>
  </si>
  <si>
    <t>12.01.09</t>
  </si>
  <si>
    <t>01.06.005</t>
  </si>
  <si>
    <t>ESMALTE A BASE DE ÁGUA EM ESTRUTURA METÁLICA</t>
  </si>
  <si>
    <t>15.01.006</t>
  </si>
  <si>
    <t>DEMOLIÇÕES, ATERROS E RETIRADAS</t>
  </si>
  <si>
    <t>89402</t>
  </si>
  <si>
    <t>TUBO, PVC, SOLDÁVEL, DN 25MM, INSTALADO EM RAMAL DE DISTRIBUIÇÃO DE ÁGUA - FORNECIMENTO E INSTALAÇÃO. AF_06/2022</t>
  </si>
  <si>
    <t>89448</t>
  </si>
  <si>
    <t>TUBO, PVC, SOLDÁVEL, DN 40MM, INSTALADO EM PRUMADA DE ÁGUA - FORNECIMENTO E INSTALAÇÃO. AF_06/2022</t>
  </si>
  <si>
    <t>89449</t>
  </si>
  <si>
    <t>TUBO, PVC, SOLDÁVEL, DN 50MM, INSTALADO EM PRUMADA DE ÁGUA - FORNECIMENTO E INSTALAÇÃO. AF_06/2022</t>
  </si>
  <si>
    <t>89511</t>
  </si>
  <si>
    <t>TUBO PVC, SÉRIE R, ÁGUA PLUVIAL, DN 75 MM, FORNECIDO E INSTALADO EM RAMAL DE ENCAMINHAMENTO. AF_06/2022</t>
  </si>
  <si>
    <t>89512</t>
  </si>
  <si>
    <t>TUBO PVC, SÉRIE R, ÁGUA PLUVIAL, DN 100 MM, FORNECIDO E INSTALADO EM RAMAL DE ENCAMINHAMENTO. AF_06/2022</t>
  </si>
  <si>
    <t xml:space="preserve">CDHU 191 / SIURB EDIF 07.23 / SINAPI 09.23 / FDE 07.23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</si>
</sst>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  <numFmt numFmtId="165" formatCode="_(&quot;R$ &quot;* #,##0.00_);_(&quot;R$ &quot;* \(#,##0.00\);_(&quot;R$ &quot;* \-??_);_(@_)"/>
    <numFmt numFmtId="166" formatCode="##,##0.00\ &quot;m2&quot;"/>
    <numFmt numFmtId="167" formatCode="&quot;R$&quot;\ #,##0.00"/>
    <numFmt numFmtId="168" formatCode="&quot;R$ &quot;#,##0.00\ &quot;/ m2&quot;"/>
    <numFmt numFmtId="169" formatCode="00"/>
    <numFmt numFmtId="170" formatCode="_-* #,##0.00_-;\-* #,##0.00_-;_-* \-??_-;_-@_-"/>
    <numFmt numFmtId="171" formatCode="&quot;R$ &quot;#,##0.00"/>
    <numFmt numFmtId="172" formatCode="&quot;R$ &quot;* #,##0.00\ &quot;/&quot;\ &quot;m&quot;"/>
    <numFmt numFmtId="173" formatCode="0.00_)"/>
    <numFmt numFmtId="174" formatCode="_(&quot;R$ &quot;#,##0.00_);_(&quot;R$ &quot;\(#,##0.00\);_(&quot;R$ &quot;\ \-??_);_(@_)"/>
    <numFmt numFmtId="175" formatCode="&quot; R$ &quot;#,##0.00\ &quot;/ m2&quot;"/>
    <numFmt numFmtId="176" formatCode="&quot;MÊS&quot;\ ##"/>
  </numFmts>
  <fonts count="23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2"/>
      <color rgb="FF231F2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 applyBorder="0"/>
    <xf numFmtId="0" fontId="3" fillId="0" borderId="0"/>
    <xf numFmtId="165" fontId="3" fillId="0" borderId="0"/>
  </cellStyleXfs>
  <cellXfs count="222">
    <xf numFmtId="0" fontId="0" fillId="0" borderId="0" xfId="0"/>
    <xf numFmtId="49" fontId="9" fillId="2" borderId="9" xfId="4" applyNumberFormat="1" applyFont="1" applyFill="1" applyBorder="1" applyAlignment="1" applyProtection="1">
      <alignment horizontal="center" vertical="center"/>
      <protection hidden="1"/>
    </xf>
    <xf numFmtId="169" fontId="10" fillId="4" borderId="13" xfId="4" applyNumberFormat="1" applyFont="1" applyFill="1" applyBorder="1" applyAlignment="1" applyProtection="1">
      <alignment horizontal="centerContinuous" vertical="center" wrapText="1"/>
      <protection hidden="1"/>
    </xf>
    <xf numFmtId="169" fontId="10" fillId="4" borderId="14" xfId="4" applyNumberFormat="1" applyFont="1" applyFill="1" applyBorder="1" applyAlignment="1" applyProtection="1">
      <alignment horizontal="centerContinuous" vertical="center" wrapText="1"/>
      <protection hidden="1"/>
    </xf>
    <xf numFmtId="165" fontId="11" fillId="5" borderId="14" xfId="4" applyNumberFormat="1" applyFont="1" applyFill="1" applyBorder="1" applyAlignment="1" applyProtection="1">
      <alignment horizontal="center" vertical="center" wrapText="1"/>
      <protection hidden="1"/>
    </xf>
    <xf numFmtId="4" fontId="11" fillId="5" borderId="14" xfId="4" applyNumberFormat="1" applyFont="1" applyFill="1" applyBorder="1" applyAlignment="1" applyProtection="1">
      <alignment horizontal="left" vertical="center" wrapText="1"/>
      <protection hidden="1"/>
    </xf>
    <xf numFmtId="165" fontId="11" fillId="5" borderId="14" xfId="4" applyNumberFormat="1" applyFont="1" applyFill="1" applyBorder="1" applyAlignment="1" applyProtection="1">
      <alignment horizontal="centerContinuous" vertical="center" wrapText="1"/>
      <protection hidden="1"/>
    </xf>
    <xf numFmtId="169" fontId="11" fillId="0" borderId="13" xfId="4" applyNumberFormat="1" applyFont="1" applyBorder="1" applyAlignment="1" applyProtection="1">
      <alignment horizontal="centerContinuous" vertical="center"/>
      <protection hidden="1"/>
    </xf>
    <xf numFmtId="169" fontId="0" fillId="0" borderId="14" xfId="4" applyNumberFormat="1" applyFont="1" applyBorder="1" applyAlignment="1" applyProtection="1">
      <alignment horizontal="centerContinuous" vertical="center"/>
      <protection hidden="1"/>
    </xf>
    <xf numFmtId="0" fontId="11" fillId="0" borderId="14" xfId="4" applyFont="1" applyBorder="1" applyAlignment="1" applyProtection="1">
      <alignment horizontal="center" vertical="center" wrapText="1"/>
      <protection hidden="1"/>
    </xf>
    <xf numFmtId="0" fontId="11" fillId="0" borderId="14" xfId="4" applyFont="1" applyBorder="1" applyAlignment="1" applyProtection="1">
      <alignment horizontal="left" vertical="center" wrapText="1"/>
      <protection hidden="1"/>
    </xf>
    <xf numFmtId="0" fontId="7" fillId="0" borderId="0" xfId="4" applyFont="1" applyAlignment="1" applyProtection="1">
      <alignment vertical="center"/>
      <protection locked="0"/>
    </xf>
    <xf numFmtId="165" fontId="11" fillId="4" borderId="14" xfId="4" applyNumberFormat="1" applyFont="1" applyFill="1" applyBorder="1" applyAlignment="1" applyProtection="1">
      <alignment horizontal="centerContinuous" vertical="center" wrapText="1"/>
      <protection hidden="1"/>
    </xf>
    <xf numFmtId="0" fontId="4" fillId="0" borderId="1" xfId="4" applyFont="1" applyBorder="1" applyAlignment="1" applyProtection="1">
      <alignment horizontal="center" vertical="center"/>
      <protection locked="0"/>
    </xf>
    <xf numFmtId="0" fontId="4" fillId="0" borderId="2" xfId="4" applyFont="1" applyBorder="1" applyAlignment="1" applyProtection="1">
      <alignment horizontal="center" vertical="center"/>
      <protection locked="0"/>
    </xf>
    <xf numFmtId="0" fontId="4" fillId="0" borderId="3" xfId="4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5" fillId="0" borderId="4" xfId="4" applyFont="1" applyBorder="1" applyAlignment="1" applyProtection="1">
      <alignment horizontal="center" vertical="center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5" xfId="4" applyFont="1" applyBorder="1" applyAlignment="1" applyProtection="1">
      <alignment horizontal="center" vertical="center"/>
      <protection locked="0"/>
    </xf>
    <xf numFmtId="0" fontId="6" fillId="0" borderId="4" xfId="4" applyFont="1" applyBorder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5" xfId="4" applyFont="1" applyBorder="1" applyAlignment="1" applyProtection="1">
      <alignment horizontal="center" vertical="center"/>
      <protection locked="0"/>
    </xf>
    <xf numFmtId="0" fontId="0" fillId="0" borderId="4" xfId="4" applyFont="1" applyBorder="1" applyAlignment="1" applyProtection="1">
      <alignment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5" xfId="4" applyFont="1" applyBorder="1" applyAlignment="1" applyProtection="1">
      <alignment vertical="center"/>
      <protection locked="0"/>
    </xf>
    <xf numFmtId="0" fontId="5" fillId="0" borderId="0" xfId="4" applyFont="1" applyAlignment="1" applyProtection="1">
      <alignment horizontal="center" vertical="center" wrapText="1"/>
      <protection locked="0"/>
    </xf>
    <xf numFmtId="0" fontId="5" fillId="0" borderId="0" xfId="4" applyFont="1" applyAlignment="1" applyProtection="1">
      <alignment horizontal="center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44" fontId="3" fillId="8" borderId="19" xfId="2" applyFont="1" applyFill="1" applyBorder="1" applyAlignment="1" applyProtection="1">
      <alignment vertical="center"/>
      <protection locked="0"/>
    </xf>
    <xf numFmtId="2" fontId="0" fillId="0" borderId="0" xfId="0" applyNumberFormat="1" applyProtection="1">
      <protection locked="0"/>
    </xf>
    <xf numFmtId="10" fontId="9" fillId="8" borderId="33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5" fillId="0" borderId="1" xfId="4" applyFont="1" applyBorder="1" applyAlignment="1" applyProtection="1">
      <alignment vertical="center" wrapText="1"/>
      <protection hidden="1"/>
    </xf>
    <xf numFmtId="0" fontId="22" fillId="0" borderId="2" xfId="0" applyFont="1" applyBorder="1" applyAlignment="1" applyProtection="1">
      <alignment horizontal="left" wrapText="1"/>
      <protection hidden="1"/>
    </xf>
    <xf numFmtId="164" fontId="5" fillId="0" borderId="3" xfId="4" applyNumberFormat="1" applyFont="1" applyBorder="1" applyAlignment="1" applyProtection="1">
      <alignment horizontal="center" vertical="center" wrapText="1"/>
      <protection hidden="1"/>
    </xf>
    <xf numFmtId="0" fontId="5" fillId="0" borderId="4" xfId="4" applyFont="1" applyBorder="1" applyAlignment="1" applyProtection="1">
      <alignment horizontal="left" vertical="center"/>
      <protection hidden="1"/>
    </xf>
    <xf numFmtId="0" fontId="5" fillId="0" borderId="0" xfId="4" applyFont="1" applyAlignment="1" applyProtection="1">
      <alignment horizontal="center" vertical="center" wrapText="1"/>
      <protection hidden="1"/>
    </xf>
    <xf numFmtId="0" fontId="5" fillId="0" borderId="0" xfId="4" applyFont="1" applyAlignment="1" applyProtection="1">
      <alignment horizontal="left" vertical="center" wrapText="1"/>
      <protection hidden="1"/>
    </xf>
    <xf numFmtId="0" fontId="7" fillId="0" borderId="0" xfId="4" applyFont="1" applyAlignment="1" applyProtection="1">
      <alignment vertical="center"/>
      <protection hidden="1"/>
    </xf>
    <xf numFmtId="0" fontId="5" fillId="0" borderId="5" xfId="4" applyFont="1" applyBorder="1" applyAlignment="1" applyProtection="1">
      <alignment horizontal="center" vertical="center" wrapText="1"/>
      <protection hidden="1"/>
    </xf>
    <xf numFmtId="0" fontId="5" fillId="0" borderId="4" xfId="4" applyFont="1" applyBorder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8" fillId="0" borderId="0" xfId="4" applyFont="1" applyAlignment="1" applyProtection="1">
      <alignment horizontal="center" vertical="center" wrapText="1"/>
      <protection hidden="1"/>
    </xf>
    <xf numFmtId="166" fontId="5" fillId="0" borderId="0" xfId="2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4" applyNumberFormat="1" applyFont="1" applyBorder="1" applyAlignment="1" applyProtection="1">
      <alignment horizontal="center" vertical="center" wrapText="1"/>
      <protection hidden="1"/>
    </xf>
    <xf numFmtId="4" fontId="5" fillId="0" borderId="0" xfId="4" applyNumberFormat="1" applyFont="1" applyAlignment="1" applyProtection="1">
      <alignment horizontal="center" vertical="center" wrapText="1"/>
      <protection hidden="1"/>
    </xf>
    <xf numFmtId="0" fontId="5" fillId="0" borderId="0" xfId="4" applyFont="1" applyAlignment="1" applyProtection="1">
      <alignment horizontal="left" vertical="center"/>
      <protection hidden="1"/>
    </xf>
    <xf numFmtId="0" fontId="8" fillId="0" borderId="0" xfId="4" applyFont="1" applyAlignment="1" applyProtection="1">
      <alignment horizontal="right" vertical="center" wrapText="1"/>
      <protection hidden="1"/>
    </xf>
    <xf numFmtId="167" fontId="5" fillId="0" borderId="0" xfId="4" applyNumberFormat="1" applyFont="1" applyAlignment="1" applyProtection="1">
      <alignment horizontal="center" vertical="center" wrapText="1"/>
      <protection hidden="1"/>
    </xf>
    <xf numFmtId="44" fontId="5" fillId="0" borderId="5" xfId="2" applyFont="1" applyFill="1" applyBorder="1" applyAlignment="1" applyProtection="1">
      <alignment horizontal="center" vertical="center" wrapText="1"/>
      <protection hidden="1"/>
    </xf>
    <xf numFmtId="0" fontId="5" fillId="0" borderId="4" xfId="4" applyFont="1" applyBorder="1" applyAlignment="1" applyProtection="1">
      <alignment horizontal="left" vertical="center" wrapText="1"/>
      <protection hidden="1"/>
    </xf>
    <xf numFmtId="165" fontId="5" fillId="0" borderId="0" xfId="4" applyNumberFormat="1" applyFont="1" applyAlignment="1" applyProtection="1">
      <alignment horizontal="center" vertical="center" wrapText="1"/>
      <protection hidden="1"/>
    </xf>
    <xf numFmtId="4" fontId="5" fillId="0" borderId="5" xfId="4" applyNumberFormat="1" applyFont="1" applyBorder="1" applyAlignment="1" applyProtection="1">
      <alignment horizontal="center" vertical="center" wrapText="1"/>
      <protection hidden="1"/>
    </xf>
    <xf numFmtId="0" fontId="5" fillId="0" borderId="6" xfId="4" applyFont="1" applyBorder="1" applyAlignment="1" applyProtection="1">
      <alignment vertical="center"/>
      <protection hidden="1"/>
    </xf>
    <xf numFmtId="0" fontId="5" fillId="0" borderId="7" xfId="4" applyFont="1" applyBorder="1" applyAlignment="1" applyProtection="1">
      <alignment horizontal="left" vertical="center"/>
      <protection hidden="1"/>
    </xf>
    <xf numFmtId="0" fontId="7" fillId="0" borderId="7" xfId="4" applyFont="1" applyBorder="1" applyAlignment="1" applyProtection="1">
      <alignment horizontal="left" vertical="center"/>
      <protection hidden="1"/>
    </xf>
    <xf numFmtId="0" fontId="7" fillId="0" borderId="7" xfId="4" applyFont="1" applyBorder="1" applyAlignment="1" applyProtection="1">
      <alignment horizontal="center" vertical="center"/>
      <protection hidden="1"/>
    </xf>
    <xf numFmtId="0" fontId="8" fillId="0" borderId="7" xfId="4" applyFont="1" applyBorder="1" applyAlignment="1" applyProtection="1">
      <alignment horizontal="center" vertical="center" wrapText="1"/>
      <protection hidden="1"/>
    </xf>
    <xf numFmtId="168" fontId="5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vertical="center"/>
      <protection hidden="1"/>
    </xf>
    <xf numFmtId="0" fontId="0" fillId="0" borderId="4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0" fontId="0" fillId="0" borderId="0" xfId="4" applyFont="1" applyAlignment="1" applyProtection="1">
      <alignment horizontal="left"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3" fillId="0" borderId="0" xfId="4" applyAlignment="1" applyProtection="1">
      <alignment horizontal="center" vertical="center" wrapText="1"/>
      <protection hidden="1"/>
    </xf>
    <xf numFmtId="0" fontId="9" fillId="2" borderId="2" xfId="4" applyFont="1" applyFill="1" applyBorder="1" applyAlignment="1" applyProtection="1">
      <alignment horizontal="center" vertical="center" wrapText="1"/>
      <protection hidden="1"/>
    </xf>
    <xf numFmtId="0" fontId="9" fillId="2" borderId="10" xfId="4" applyFont="1" applyFill="1" applyBorder="1" applyAlignment="1" applyProtection="1">
      <alignment horizontal="left" vertical="center" wrapText="1"/>
      <protection hidden="1"/>
    </xf>
    <xf numFmtId="0" fontId="9" fillId="2" borderId="11" xfId="4" applyFont="1" applyFill="1" applyBorder="1" applyAlignment="1" applyProtection="1">
      <alignment horizontal="center" vertical="center" wrapText="1"/>
      <protection hidden="1"/>
    </xf>
    <xf numFmtId="4" fontId="9" fillId="3" borderId="10" xfId="4" applyNumberFormat="1" applyFont="1" applyFill="1" applyBorder="1" applyAlignment="1" applyProtection="1">
      <alignment horizontal="center" vertical="center" wrapText="1"/>
      <protection hidden="1"/>
    </xf>
    <xf numFmtId="0" fontId="9" fillId="2" borderId="10" xfId="4" applyFont="1" applyFill="1" applyBorder="1" applyAlignment="1" applyProtection="1">
      <alignment horizontal="center" vertical="center" wrapText="1"/>
      <protection hidden="1"/>
    </xf>
    <xf numFmtId="44" fontId="9" fillId="2" borderId="11" xfId="2" applyFont="1" applyFill="1" applyBorder="1" applyAlignment="1" applyProtection="1">
      <alignment horizontal="center" vertical="center" wrapText="1"/>
      <protection hidden="1"/>
    </xf>
    <xf numFmtId="164" fontId="9" fillId="2" borderId="12" xfId="4" applyNumberFormat="1" applyFont="1" applyFill="1" applyBorder="1" applyAlignment="1" applyProtection="1">
      <alignment horizontal="center" vertical="center" wrapText="1"/>
      <protection hidden="1"/>
    </xf>
    <xf numFmtId="10" fontId="11" fillId="4" borderId="15" xfId="3" applyNumberFormat="1" applyFont="1" applyFill="1" applyBorder="1" applyAlignment="1" applyProtection="1">
      <alignment vertical="center"/>
      <protection hidden="1"/>
    </xf>
    <xf numFmtId="44" fontId="11" fillId="0" borderId="16" xfId="2" applyFont="1" applyFill="1" applyBorder="1" applyAlignment="1" applyProtection="1">
      <alignment horizontal="centerContinuous" vertical="center"/>
      <protection hidden="1"/>
    </xf>
    <xf numFmtId="10" fontId="11" fillId="0" borderId="17" xfId="3" applyNumberFormat="1" applyFont="1" applyBorder="1" applyAlignment="1" applyProtection="1">
      <alignment vertical="center"/>
      <protection hidden="1"/>
    </xf>
    <xf numFmtId="0" fontId="12" fillId="0" borderId="18" xfId="4" applyFont="1" applyBorder="1" applyAlignment="1" applyProtection="1">
      <alignment horizontal="center" vertical="center" wrapText="1"/>
      <protection hidden="1"/>
    </xf>
    <xf numFmtId="0" fontId="12" fillId="0" borderId="19" xfId="4" applyFont="1" applyBorder="1" applyAlignment="1" applyProtection="1">
      <alignment horizontal="center" vertical="center" wrapText="1"/>
      <protection hidden="1"/>
    </xf>
    <xf numFmtId="0" fontId="12" fillId="0" borderId="19" xfId="4" applyFont="1" applyBorder="1" applyAlignment="1" applyProtection="1">
      <alignment vertical="center" wrapText="1"/>
      <protection hidden="1"/>
    </xf>
    <xf numFmtId="2" fontId="12" fillId="0" borderId="19" xfId="4" applyNumberFormat="1" applyFont="1" applyBorder="1" applyAlignment="1" applyProtection="1">
      <alignment horizontal="center" vertical="center" wrapText="1"/>
      <protection hidden="1"/>
    </xf>
    <xf numFmtId="44" fontId="3" fillId="0" borderId="20" xfId="2" applyFont="1" applyFill="1" applyBorder="1" applyAlignment="1" applyProtection="1">
      <alignment vertical="center"/>
      <protection hidden="1"/>
    </xf>
    <xf numFmtId="10" fontId="3" fillId="0" borderId="34" xfId="3" applyNumberFormat="1" applyFont="1" applyBorder="1" applyAlignment="1" applyProtection="1">
      <alignment vertical="center"/>
      <protection hidden="1"/>
    </xf>
    <xf numFmtId="10" fontId="3" fillId="0" borderId="34" xfId="3" applyNumberFormat="1" applyFont="1" applyFill="1" applyBorder="1" applyAlignment="1" applyProtection="1">
      <alignment vertical="center"/>
      <protection hidden="1"/>
    </xf>
    <xf numFmtId="3" fontId="12" fillId="0" borderId="18" xfId="4" applyNumberFormat="1" applyFont="1" applyBorder="1" applyAlignment="1" applyProtection="1">
      <alignment horizontal="center" vertical="center" wrapText="1"/>
      <protection hidden="1"/>
    </xf>
    <xf numFmtId="0" fontId="9" fillId="2" borderId="6" xfId="4" applyFont="1" applyFill="1" applyBorder="1" applyAlignment="1" applyProtection="1">
      <alignment vertical="center"/>
      <protection hidden="1"/>
    </xf>
    <xf numFmtId="0" fontId="9" fillId="2" borderId="30" xfId="4" applyFont="1" applyFill="1" applyBorder="1" applyAlignment="1" applyProtection="1">
      <alignment horizontal="center" vertical="center"/>
      <protection hidden="1"/>
    </xf>
    <xf numFmtId="0" fontId="9" fillId="2" borderId="30" xfId="4" applyFont="1" applyFill="1" applyBorder="1" applyAlignment="1" applyProtection="1">
      <alignment vertical="center"/>
      <protection hidden="1"/>
    </xf>
    <xf numFmtId="0" fontId="9" fillId="2" borderId="7" xfId="4" applyFont="1" applyFill="1" applyBorder="1" applyAlignment="1" applyProtection="1">
      <alignment horizontal="left" vertical="center"/>
      <protection hidden="1"/>
    </xf>
    <xf numFmtId="0" fontId="9" fillId="2" borderId="7" xfId="4" applyFont="1" applyFill="1" applyBorder="1" applyAlignment="1" applyProtection="1">
      <alignment horizontal="center" vertical="center"/>
      <protection hidden="1"/>
    </xf>
    <xf numFmtId="4" fontId="9" fillId="3" borderId="31" xfId="4" applyNumberFormat="1" applyFont="1" applyFill="1" applyBorder="1" applyAlignment="1" applyProtection="1">
      <alignment horizontal="center" vertical="center"/>
      <protection hidden="1"/>
    </xf>
    <xf numFmtId="44" fontId="9" fillId="3" borderId="0" xfId="2" applyFont="1" applyFill="1" applyBorder="1" applyProtection="1">
      <protection hidden="1"/>
    </xf>
    <xf numFmtId="9" fontId="9" fillId="2" borderId="8" xfId="3" applyFont="1" applyFill="1" applyBorder="1" applyAlignment="1" applyProtection="1">
      <alignment horizontal="center" vertical="center" wrapText="1"/>
      <protection hidden="1"/>
    </xf>
    <xf numFmtId="0" fontId="9" fillId="2" borderId="32" xfId="4" applyFont="1" applyFill="1" applyBorder="1" applyAlignment="1" applyProtection="1">
      <alignment horizontal="center" vertical="center"/>
      <protection hidden="1"/>
    </xf>
    <xf numFmtId="0" fontId="9" fillId="2" borderId="16" xfId="4" applyFont="1" applyFill="1" applyBorder="1" applyAlignment="1" applyProtection="1">
      <alignment horizontal="center" vertical="center"/>
      <protection hidden="1"/>
    </xf>
    <xf numFmtId="0" fontId="9" fillId="2" borderId="16" xfId="4" applyFont="1" applyFill="1" applyBorder="1" applyAlignment="1" applyProtection="1">
      <alignment vertical="center"/>
      <protection hidden="1"/>
    </xf>
    <xf numFmtId="0" fontId="9" fillId="2" borderId="16" xfId="4" applyFont="1" applyFill="1" applyBorder="1" applyAlignment="1" applyProtection="1">
      <alignment horizontal="left" vertical="center"/>
      <protection hidden="1"/>
    </xf>
    <xf numFmtId="10" fontId="9" fillId="3" borderId="33" xfId="3" applyNumberFormat="1" applyFont="1" applyFill="1" applyBorder="1" applyAlignment="1" applyProtection="1">
      <alignment horizontal="center" vertical="center"/>
      <protection hidden="1"/>
    </xf>
    <xf numFmtId="44" fontId="9" fillId="3" borderId="7" xfId="2" applyFont="1" applyFill="1" applyBorder="1" applyProtection="1">
      <protection hidden="1"/>
    </xf>
    <xf numFmtId="9" fontId="9" fillId="2" borderId="17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11" fillId="0" borderId="0" xfId="4" applyFont="1" applyAlignment="1" applyProtection="1">
      <alignment horizontal="center" vertical="center"/>
      <protection locked="0"/>
    </xf>
    <xf numFmtId="0" fontId="14" fillId="0" borderId="0" xfId="4" applyFont="1" applyAlignment="1" applyProtection="1">
      <alignment vertical="center"/>
      <protection locked="0"/>
    </xf>
    <xf numFmtId="4" fontId="14" fillId="0" borderId="0" xfId="4" applyNumberFormat="1" applyFont="1" applyAlignment="1" applyProtection="1">
      <alignment horizontal="center" vertical="center"/>
      <protection locked="0"/>
    </xf>
    <xf numFmtId="0" fontId="11" fillId="0" borderId="7" xfId="4" applyFont="1" applyBorder="1" applyAlignment="1" applyProtection="1">
      <alignment vertical="center" wrapText="1"/>
      <protection locked="0"/>
    </xf>
    <xf numFmtId="44" fontId="0" fillId="0" borderId="0" xfId="2" applyFont="1" applyAlignment="1" applyProtection="1">
      <alignment horizontal="center" vertical="center" wrapText="1"/>
      <protection locked="0"/>
    </xf>
    <xf numFmtId="14" fontId="1" fillId="0" borderId="0" xfId="1" applyNumberFormat="1" applyProtection="1">
      <protection locked="0"/>
    </xf>
    <xf numFmtId="164" fontId="12" fillId="0" borderId="0" xfId="4" applyNumberFormat="1" applyFont="1" applyAlignment="1" applyProtection="1">
      <alignment horizontal="center" vertical="center" wrapText="1"/>
      <protection locked="0"/>
    </xf>
    <xf numFmtId="170" fontId="0" fillId="0" borderId="0" xfId="4" applyNumberFormat="1" applyFont="1" applyAlignment="1" applyProtection="1">
      <alignment horizontal="center" vertical="center" wrapText="1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17" fillId="0" borderId="0" xfId="5" applyFont="1" applyAlignment="1" applyProtection="1">
      <alignment horizontal="center" vertical="center"/>
      <protection locked="0"/>
    </xf>
    <xf numFmtId="173" fontId="17" fillId="0" borderId="0" xfId="5" applyNumberFormat="1" applyFont="1" applyAlignment="1" applyProtection="1">
      <alignment horizontal="center" vertical="center"/>
      <protection locked="0"/>
    </xf>
    <xf numFmtId="4" fontId="17" fillId="0" borderId="0" xfId="5" applyNumberFormat="1" applyFont="1" applyAlignment="1" applyProtection="1">
      <alignment vertical="center"/>
      <protection locked="0"/>
    </xf>
    <xf numFmtId="0" fontId="0" fillId="0" borderId="0" xfId="4" applyFont="1" applyAlignment="1" applyProtection="1">
      <alignment vertical="center"/>
      <protection locked="0"/>
    </xf>
    <xf numFmtId="4" fontId="18" fillId="0" borderId="0" xfId="5" applyNumberFormat="1" applyFont="1" applyAlignment="1" applyProtection="1">
      <alignment vertical="center"/>
      <protection locked="0"/>
    </xf>
    <xf numFmtId="0" fontId="5" fillId="0" borderId="1" xfId="4" applyFont="1" applyBorder="1" applyAlignment="1" applyProtection="1">
      <alignment horizontal="left" vertical="center" wrapText="1"/>
      <protection hidden="1"/>
    </xf>
    <xf numFmtId="0" fontId="10" fillId="0" borderId="2" xfId="4" applyFont="1" applyBorder="1" applyAlignment="1" applyProtection="1">
      <alignment horizontal="left" vertical="center" wrapText="1"/>
      <protection hidden="1"/>
    </xf>
    <xf numFmtId="0" fontId="10" fillId="0" borderId="3" xfId="4" applyFont="1" applyBorder="1" applyAlignment="1" applyProtection="1">
      <alignment horizontal="left" vertical="center" wrapText="1"/>
      <protection hidden="1"/>
    </xf>
    <xf numFmtId="0" fontId="5" fillId="0" borderId="4" xfId="4" applyFont="1" applyBorder="1" applyAlignment="1" applyProtection="1">
      <alignment horizontal="center" vertical="center" wrapText="1"/>
      <protection hidden="1"/>
    </xf>
    <xf numFmtId="0" fontId="10" fillId="0" borderId="0" xfId="4" applyFont="1" applyAlignment="1" applyProtection="1">
      <alignment horizontal="left" vertical="center" wrapText="1"/>
      <protection hidden="1"/>
    </xf>
    <xf numFmtId="0" fontId="10" fillId="0" borderId="5" xfId="4" applyFont="1" applyBorder="1" applyAlignment="1" applyProtection="1">
      <alignment horizontal="left" vertical="center" wrapText="1"/>
      <protection hidden="1"/>
    </xf>
    <xf numFmtId="0" fontId="5" fillId="0" borderId="4" xfId="4" applyFont="1" applyBorder="1" applyAlignment="1" applyProtection="1">
      <alignment horizontal="left" vertical="center" wrapText="1"/>
      <protection hidden="1"/>
    </xf>
    <xf numFmtId="0" fontId="5" fillId="0" borderId="0" xfId="4" applyFont="1" applyAlignment="1" applyProtection="1">
      <alignment horizontal="left" vertical="center" wrapText="1"/>
      <protection hidden="1"/>
    </xf>
    <xf numFmtId="0" fontId="8" fillId="0" borderId="0" xfId="4" applyFont="1" applyAlignment="1" applyProtection="1">
      <alignment vertical="center" wrapText="1"/>
      <protection hidden="1"/>
    </xf>
    <xf numFmtId="166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4" applyFont="1" applyAlignment="1" applyProtection="1">
      <alignment vertical="center" wrapText="1"/>
      <protection hidden="1"/>
    </xf>
    <xf numFmtId="4" fontId="5" fillId="0" borderId="0" xfId="4" applyNumberFormat="1" applyFont="1" applyAlignment="1" applyProtection="1">
      <alignment vertical="center" wrapText="1"/>
      <protection hidden="1"/>
    </xf>
    <xf numFmtId="4" fontId="5" fillId="0" borderId="5" xfId="4" applyNumberFormat="1" applyFont="1" applyBorder="1" applyAlignment="1" applyProtection="1">
      <alignment horizontal="right" vertical="center" wrapText="1"/>
      <protection hidden="1"/>
    </xf>
    <xf numFmtId="171" fontId="5" fillId="0" borderId="5" xfId="4" applyNumberFormat="1" applyFont="1" applyBorder="1" applyAlignment="1" applyProtection="1">
      <alignment horizontal="right" vertical="center" wrapText="1"/>
      <protection hidden="1"/>
    </xf>
    <xf numFmtId="172" fontId="5" fillId="0" borderId="5" xfId="2" applyNumberFormat="1" applyFont="1" applyBorder="1" applyAlignment="1" applyProtection="1">
      <alignment horizontal="left" vertical="center" wrapText="1"/>
      <protection hidden="1"/>
    </xf>
    <xf numFmtId="0" fontId="11" fillId="0" borderId="6" xfId="4" applyFont="1" applyBorder="1" applyAlignment="1" applyProtection="1">
      <alignment horizontal="center" vertical="center" wrapText="1"/>
      <protection hidden="1"/>
    </xf>
    <xf numFmtId="0" fontId="11" fillId="0" borderId="7" xfId="4" applyFont="1" applyBorder="1" applyAlignment="1" applyProtection="1">
      <alignment vertical="center" wrapText="1"/>
      <protection hidden="1"/>
    </xf>
    <xf numFmtId="0" fontId="11" fillId="0" borderId="8" xfId="4" applyFont="1" applyBorder="1" applyAlignment="1" applyProtection="1">
      <alignment vertical="center" wrapText="1"/>
      <protection hidden="1"/>
    </xf>
    <xf numFmtId="0" fontId="11" fillId="0" borderId="21" xfId="4" applyFont="1" applyBorder="1" applyAlignment="1" applyProtection="1">
      <alignment horizontal="center" vertical="center" wrapText="1"/>
      <protection hidden="1"/>
    </xf>
    <xf numFmtId="0" fontId="9" fillId="2" borderId="22" xfId="4" applyFont="1" applyFill="1" applyBorder="1" applyAlignment="1" applyProtection="1">
      <alignment horizontal="center" vertical="center" wrapText="1"/>
      <protection hidden="1"/>
    </xf>
    <xf numFmtId="0" fontId="9" fillId="2" borderId="23" xfId="4" applyFont="1" applyFill="1" applyBorder="1" applyAlignment="1" applyProtection="1">
      <alignment horizontal="center" vertical="center" wrapText="1"/>
      <protection hidden="1"/>
    </xf>
    <xf numFmtId="44" fontId="9" fillId="2" borderId="22" xfId="2" applyFont="1" applyFill="1" applyBorder="1" applyAlignment="1" applyProtection="1">
      <alignment horizontal="center" vertical="center" wrapText="1"/>
      <protection hidden="1"/>
    </xf>
    <xf numFmtId="164" fontId="15" fillId="2" borderId="22" xfId="4" applyNumberFormat="1" applyFont="1" applyFill="1" applyBorder="1" applyAlignment="1" applyProtection="1">
      <alignment horizontal="center" vertical="center" wrapText="1"/>
      <protection hidden="1"/>
    </xf>
    <xf numFmtId="169" fontId="10" fillId="6" borderId="24" xfId="4" applyNumberFormat="1" applyFont="1" applyFill="1" applyBorder="1" applyAlignment="1" applyProtection="1">
      <alignment horizontal="center" vertical="center" wrapText="1"/>
      <protection hidden="1"/>
    </xf>
    <xf numFmtId="4" fontId="10" fillId="5" borderId="25" xfId="4" applyNumberFormat="1" applyFont="1" applyFill="1" applyBorder="1" applyAlignment="1" applyProtection="1">
      <alignment horizontal="center" vertical="center" wrapText="1"/>
      <protection hidden="1"/>
    </xf>
    <xf numFmtId="44" fontId="12" fillId="5" borderId="65" xfId="2" applyFont="1" applyFill="1" applyBorder="1" applyAlignment="1" applyProtection="1">
      <alignment horizontal="center" vertical="center" wrapText="1"/>
      <protection hidden="1"/>
    </xf>
    <xf numFmtId="44" fontId="12" fillId="6" borderId="26" xfId="2" applyFont="1" applyFill="1" applyBorder="1" applyAlignment="1" applyProtection="1">
      <alignment horizontal="center" vertical="center" wrapText="1"/>
      <protection hidden="1"/>
    </xf>
    <xf numFmtId="10" fontId="10" fillId="6" borderId="27" xfId="3" applyNumberFormat="1" applyFont="1" applyFill="1" applyBorder="1" applyAlignment="1" applyProtection="1">
      <alignment horizontal="center" vertical="center" wrapText="1"/>
      <protection hidden="1"/>
    </xf>
    <xf numFmtId="0" fontId="9" fillId="2" borderId="28" xfId="4" applyFont="1" applyFill="1" applyBorder="1" applyAlignment="1" applyProtection="1">
      <alignment horizontal="center" vertical="center" wrapText="1"/>
      <protection hidden="1"/>
    </xf>
    <xf numFmtId="0" fontId="9" fillId="2" borderId="29" xfId="4" applyFont="1" applyFill="1" applyBorder="1" applyAlignment="1" applyProtection="1">
      <alignment horizontal="center" vertical="center" wrapText="1"/>
      <protection hidden="1"/>
    </xf>
    <xf numFmtId="44" fontId="2" fillId="2" borderId="29" xfId="2" applyFont="1" applyFill="1" applyBorder="1" applyAlignment="1" applyProtection="1">
      <alignment horizontal="center" vertical="center" wrapText="1"/>
      <protection hidden="1"/>
    </xf>
    <xf numFmtId="9" fontId="2" fillId="2" borderId="29" xfId="3" applyFont="1" applyFill="1" applyBorder="1" applyAlignment="1" applyProtection="1">
      <alignment horizontal="center" vertical="center" wrapText="1"/>
      <protection hidden="1"/>
    </xf>
    <xf numFmtId="0" fontId="0" fillId="0" borderId="1" xfId="4" applyFont="1" applyBorder="1" applyAlignment="1" applyProtection="1">
      <alignment vertical="center"/>
      <protection locked="0"/>
    </xf>
    <xf numFmtId="0" fontId="20" fillId="0" borderId="2" xfId="4" applyFont="1" applyBorder="1" applyAlignment="1" applyProtection="1">
      <alignment horizontal="center" vertical="center"/>
      <protection locked="0"/>
    </xf>
    <xf numFmtId="0" fontId="20" fillId="0" borderId="2" xfId="4" applyFont="1" applyBorder="1" applyAlignment="1" applyProtection="1">
      <alignment vertical="center"/>
      <protection locked="0"/>
    </xf>
    <xf numFmtId="0" fontId="0" fillId="0" borderId="2" xfId="4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1" fillId="0" borderId="0" xfId="4" applyFont="1" applyAlignment="1" applyProtection="1">
      <alignment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0" fontId="11" fillId="0" borderId="6" xfId="4" applyFont="1" applyBorder="1" applyAlignment="1" applyProtection="1">
      <alignment vertical="center" wrapText="1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5" fillId="0" borderId="2" xfId="4" applyFont="1" applyBorder="1" applyAlignment="1" applyProtection="1">
      <alignment vertical="top" wrapText="1"/>
      <protection locked="0"/>
    </xf>
    <xf numFmtId="166" fontId="5" fillId="0" borderId="2" xfId="4" applyNumberFormat="1" applyFont="1" applyBorder="1" applyAlignment="1" applyProtection="1">
      <alignment vertical="center" wrapText="1"/>
      <protection locked="0"/>
    </xf>
    <xf numFmtId="174" fontId="5" fillId="0" borderId="0" xfId="7" applyNumberFormat="1" applyFont="1" applyAlignment="1" applyProtection="1">
      <alignment vertical="center"/>
      <protection locked="0"/>
    </xf>
    <xf numFmtId="175" fontId="5" fillId="0" borderId="0" xfId="7" applyNumberFormat="1" applyFont="1" applyAlignment="1" applyProtection="1">
      <alignment vertical="center"/>
      <protection locked="0"/>
    </xf>
    <xf numFmtId="10" fontId="3" fillId="0" borderId="42" xfId="6" applyNumberFormat="1" applyBorder="1" applyAlignment="1" applyProtection="1">
      <alignment horizontal="center" vertical="center"/>
      <protection locked="0"/>
    </xf>
    <xf numFmtId="10" fontId="3" fillId="0" borderId="61" xfId="6" applyNumberFormat="1" applyBorder="1" applyAlignment="1" applyProtection="1">
      <alignment horizontal="center" vertical="center"/>
      <protection locked="0"/>
    </xf>
    <xf numFmtId="44" fontId="0" fillId="0" borderId="0" xfId="0" applyNumberFormat="1" applyProtection="1">
      <protection locked="0"/>
    </xf>
    <xf numFmtId="0" fontId="9" fillId="2" borderId="56" xfId="6" applyFont="1" applyFill="1" applyBorder="1" applyAlignment="1" applyProtection="1">
      <alignment horizontal="center" vertical="center"/>
      <protection hidden="1"/>
    </xf>
    <xf numFmtId="0" fontId="9" fillId="2" borderId="57" xfId="6" applyFont="1" applyFill="1" applyBorder="1" applyAlignment="1" applyProtection="1">
      <alignment horizontal="center" vertical="center"/>
      <protection hidden="1"/>
    </xf>
    <xf numFmtId="0" fontId="9" fillId="2" borderId="44" xfId="6" applyFont="1" applyFill="1" applyBorder="1" applyAlignment="1" applyProtection="1">
      <alignment horizontal="center" vertical="center"/>
      <protection hidden="1"/>
    </xf>
    <xf numFmtId="176" fontId="9" fillId="2" borderId="54" xfId="6" applyNumberFormat="1" applyFont="1" applyFill="1" applyBorder="1" applyAlignment="1" applyProtection="1">
      <alignment horizontal="center" vertical="center" wrapText="1"/>
      <protection hidden="1"/>
    </xf>
    <xf numFmtId="176" fontId="9" fillId="2" borderId="64" xfId="6" applyNumberFormat="1" applyFont="1" applyFill="1" applyBorder="1" applyAlignment="1" applyProtection="1">
      <alignment horizontal="center" vertical="center" wrapText="1"/>
      <protection hidden="1"/>
    </xf>
    <xf numFmtId="0" fontId="9" fillId="2" borderId="35" xfId="6" applyFont="1" applyFill="1" applyBorder="1" applyAlignment="1" applyProtection="1">
      <alignment horizontal="center" vertical="center"/>
      <protection hidden="1"/>
    </xf>
    <xf numFmtId="0" fontId="9" fillId="2" borderId="36" xfId="6" applyFont="1" applyFill="1" applyBorder="1" applyAlignment="1" applyProtection="1">
      <alignment horizontal="center" vertical="center"/>
      <protection hidden="1"/>
    </xf>
    <xf numFmtId="0" fontId="9" fillId="2" borderId="37" xfId="6" applyFont="1" applyFill="1" applyBorder="1" applyAlignment="1" applyProtection="1">
      <alignment horizontal="center" vertical="center"/>
      <protection hidden="1"/>
    </xf>
    <xf numFmtId="176" fontId="9" fillId="2" borderId="38" xfId="6" applyNumberFormat="1" applyFont="1" applyFill="1" applyBorder="1" applyAlignment="1" applyProtection="1">
      <alignment horizontal="center" vertical="center" wrapText="1"/>
      <protection hidden="1"/>
    </xf>
    <xf numFmtId="176" fontId="9" fillId="2" borderId="55" xfId="6" applyNumberFormat="1" applyFont="1" applyFill="1" applyBorder="1" applyAlignment="1" applyProtection="1">
      <alignment horizontal="center" vertical="center" wrapText="1"/>
      <protection hidden="1"/>
    </xf>
    <xf numFmtId="0" fontId="21" fillId="0" borderId="46" xfId="6" applyFont="1" applyBorder="1" applyAlignment="1" applyProtection="1">
      <alignment vertical="center"/>
      <protection hidden="1"/>
    </xf>
    <xf numFmtId="0" fontId="21" fillId="0" borderId="39" xfId="6" applyFont="1" applyBorder="1" applyAlignment="1" applyProtection="1">
      <alignment vertical="center"/>
      <protection hidden="1"/>
    </xf>
    <xf numFmtId="0" fontId="21" fillId="0" borderId="58" xfId="6" applyFont="1" applyBorder="1" applyAlignment="1" applyProtection="1">
      <alignment vertical="center"/>
      <protection hidden="1"/>
    </xf>
    <xf numFmtId="0" fontId="21" fillId="0" borderId="59" xfId="6" applyFont="1" applyBorder="1" applyAlignment="1" applyProtection="1">
      <alignment vertical="center"/>
      <protection hidden="1"/>
    </xf>
    <xf numFmtId="0" fontId="21" fillId="0" borderId="23" xfId="6" applyFont="1" applyBorder="1" applyAlignment="1" applyProtection="1">
      <alignment vertical="center"/>
      <protection hidden="1"/>
    </xf>
    <xf numFmtId="0" fontId="21" fillId="0" borderId="40" xfId="6" applyFont="1" applyBorder="1" applyAlignment="1" applyProtection="1">
      <alignment vertical="center"/>
      <protection hidden="1"/>
    </xf>
    <xf numFmtId="0" fontId="21" fillId="0" borderId="60" xfId="6" applyFont="1" applyBorder="1" applyAlignment="1" applyProtection="1">
      <alignment vertical="center"/>
      <protection hidden="1"/>
    </xf>
    <xf numFmtId="169" fontId="10" fillId="0" borderId="41" xfId="4" applyNumberFormat="1" applyFont="1" applyBorder="1" applyAlignment="1" applyProtection="1">
      <alignment horizontal="center" vertical="center" wrapText="1"/>
      <protection hidden="1"/>
    </xf>
    <xf numFmtId="4" fontId="10" fillId="0" borderId="22" xfId="4" applyNumberFormat="1" applyFont="1" applyBorder="1" applyAlignment="1" applyProtection="1">
      <alignment horizontal="center" vertical="center" wrapText="1"/>
      <protection hidden="1"/>
    </xf>
    <xf numFmtId="10" fontId="10" fillId="0" borderId="22" xfId="3" applyNumberFormat="1" applyFont="1" applyBorder="1" applyAlignment="1" applyProtection="1">
      <alignment horizontal="center" vertical="center" wrapText="1"/>
      <protection hidden="1"/>
    </xf>
    <xf numFmtId="44" fontId="10" fillId="0" borderId="22" xfId="2" applyFont="1" applyBorder="1" applyAlignment="1" applyProtection="1">
      <alignment horizontal="center" vertical="center" wrapText="1"/>
      <protection hidden="1"/>
    </xf>
    <xf numFmtId="169" fontId="10" fillId="0" borderId="43" xfId="4" applyNumberFormat="1" applyFont="1" applyBorder="1" applyAlignment="1" applyProtection="1">
      <alignment horizontal="center" vertical="center" wrapText="1"/>
      <protection hidden="1"/>
    </xf>
    <xf numFmtId="0" fontId="10" fillId="0" borderId="44" xfId="4" applyFont="1" applyBorder="1" applyAlignment="1" applyProtection="1">
      <alignment horizontal="center" vertical="center" wrapText="1"/>
      <protection hidden="1"/>
    </xf>
    <xf numFmtId="10" fontId="10" fillId="0" borderId="44" xfId="3" applyNumberFormat="1" applyFont="1" applyBorder="1" applyAlignment="1" applyProtection="1">
      <alignment horizontal="center" vertical="center" wrapText="1"/>
      <protection hidden="1"/>
    </xf>
    <xf numFmtId="44" fontId="10" fillId="0" borderId="44" xfId="2" applyFont="1" applyBorder="1" applyAlignment="1" applyProtection="1">
      <alignment horizontal="center" vertical="center" wrapText="1"/>
      <protection hidden="1"/>
    </xf>
    <xf numFmtId="167" fontId="12" fillId="7" borderId="45" xfId="7" applyNumberFormat="1" applyFont="1" applyFill="1" applyBorder="1" applyAlignment="1" applyProtection="1">
      <alignment horizontal="center" vertical="center"/>
      <protection hidden="1"/>
    </xf>
    <xf numFmtId="167" fontId="12" fillId="7" borderId="62" xfId="7" applyNumberFormat="1" applyFont="1" applyFill="1" applyBorder="1" applyAlignment="1" applyProtection="1">
      <alignment horizontal="center" vertical="center"/>
      <protection hidden="1"/>
    </xf>
    <xf numFmtId="0" fontId="9" fillId="2" borderId="46" xfId="6" applyFont="1" applyFill="1" applyBorder="1" applyAlignment="1" applyProtection="1">
      <alignment horizontal="center" vertical="center"/>
      <protection hidden="1"/>
    </xf>
    <xf numFmtId="0" fontId="2" fillId="2" borderId="47" xfId="6" applyFont="1" applyFill="1" applyBorder="1" applyAlignment="1" applyProtection="1">
      <alignment horizontal="center" vertical="center"/>
      <protection hidden="1"/>
    </xf>
    <xf numFmtId="9" fontId="2" fillId="2" borderId="49" xfId="3" applyFont="1" applyFill="1" applyBorder="1" applyAlignment="1" applyProtection="1">
      <alignment horizontal="center" vertical="center"/>
      <protection hidden="1"/>
    </xf>
    <xf numFmtId="44" fontId="2" fillId="2" borderId="48" xfId="6" applyNumberFormat="1" applyFont="1" applyFill="1" applyBorder="1" applyAlignment="1" applyProtection="1">
      <alignment horizontal="center" vertical="center"/>
      <protection hidden="1"/>
    </xf>
    <xf numFmtId="165" fontId="2" fillId="2" borderId="47" xfId="7" applyFont="1" applyFill="1" applyBorder="1" applyAlignment="1" applyProtection="1">
      <alignment horizontal="center" vertical="center"/>
      <protection hidden="1"/>
    </xf>
    <xf numFmtId="165" fontId="2" fillId="2" borderId="58" xfId="7" applyFont="1" applyFill="1" applyBorder="1" applyAlignment="1" applyProtection="1">
      <alignment horizontal="center" vertical="center"/>
      <protection hidden="1"/>
    </xf>
    <xf numFmtId="9" fontId="2" fillId="2" borderId="48" xfId="6" applyNumberFormat="1" applyFont="1" applyFill="1" applyBorder="1" applyAlignment="1" applyProtection="1">
      <alignment horizontal="center" vertical="center"/>
      <protection hidden="1"/>
    </xf>
    <xf numFmtId="0" fontId="9" fillId="2" borderId="50" xfId="6" applyFont="1" applyFill="1" applyBorder="1" applyAlignment="1" applyProtection="1">
      <alignment horizontal="center" vertical="center"/>
      <protection hidden="1"/>
    </xf>
    <xf numFmtId="0" fontId="2" fillId="2" borderId="51" xfId="6" applyFont="1" applyFill="1" applyBorder="1" applyAlignment="1" applyProtection="1">
      <alignment horizontal="center" vertical="center"/>
      <protection hidden="1"/>
    </xf>
    <xf numFmtId="9" fontId="2" fillId="2" borderId="53" xfId="3" applyFont="1" applyFill="1" applyBorder="1" applyAlignment="1" applyProtection="1">
      <alignment horizontal="center" vertical="center"/>
      <protection hidden="1"/>
    </xf>
    <xf numFmtId="9" fontId="2" fillId="2" borderId="52" xfId="6" applyNumberFormat="1" applyFont="1" applyFill="1" applyBorder="1" applyAlignment="1" applyProtection="1">
      <alignment horizontal="center" vertical="center"/>
      <protection hidden="1"/>
    </xf>
    <xf numFmtId="165" fontId="2" fillId="2" borderId="51" xfId="7" applyFont="1" applyFill="1" applyBorder="1" applyAlignment="1" applyProtection="1">
      <alignment horizontal="center" vertical="center"/>
      <protection hidden="1"/>
    </xf>
    <xf numFmtId="165" fontId="2" fillId="2" borderId="63" xfId="7" applyFont="1" applyFill="1" applyBorder="1" applyAlignment="1" applyProtection="1">
      <alignment horizontal="center" vertical="center"/>
      <protection hidden="1"/>
    </xf>
    <xf numFmtId="0" fontId="5" fillId="0" borderId="2" xfId="4" applyFont="1" applyBorder="1" applyAlignment="1" applyProtection="1">
      <alignment horizontal="left" vertical="top" wrapText="1"/>
      <protection hidden="1"/>
    </xf>
    <xf numFmtId="0" fontId="7" fillId="0" borderId="4" xfId="4" applyFont="1" applyBorder="1" applyAlignment="1" applyProtection="1">
      <alignment vertical="center"/>
      <protection hidden="1"/>
    </xf>
    <xf numFmtId="0" fontId="7" fillId="0" borderId="0" xfId="4" applyFont="1" applyAlignment="1" applyProtection="1">
      <alignment horizontal="left" vertical="center"/>
      <protection hidden="1"/>
    </xf>
    <xf numFmtId="174" fontId="5" fillId="0" borderId="0" xfId="7" applyNumberFormat="1" applyFont="1" applyAlignment="1" applyProtection="1">
      <alignment vertical="center"/>
      <protection hidden="1"/>
    </xf>
    <xf numFmtId="0" fontId="5" fillId="0" borderId="4" xfId="4" applyFont="1" applyBorder="1" applyAlignment="1" applyProtection="1">
      <alignment vertical="center" wrapText="1"/>
      <protection hidden="1"/>
    </xf>
    <xf numFmtId="175" fontId="5" fillId="0" borderId="0" xfId="7" applyNumberFormat="1" applyFont="1" applyAlignment="1" applyProtection="1">
      <alignment vertical="center"/>
      <protection hidden="1"/>
    </xf>
    <xf numFmtId="0" fontId="11" fillId="0" borderId="4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0" fontId="11" fillId="0" borderId="6" xfId="4" applyFont="1" applyBorder="1" applyAlignment="1" applyProtection="1">
      <alignment vertical="center" wrapText="1"/>
      <protection hidden="1"/>
    </xf>
  </cellXfs>
  <cellStyles count="8">
    <cellStyle name="Excel Built-in Normal" xfId="4" xr:uid="{03B0FF4A-3DD1-4AE9-B128-35DB6825E159}"/>
    <cellStyle name="Moeda" xfId="2" builtinId="4"/>
    <cellStyle name="Moeda 3" xfId="7" xr:uid="{C4B3EF2F-1CEA-4C61-A222-E8B921AAC7D6}"/>
    <cellStyle name="Normal" xfId="0" builtinId="0"/>
    <cellStyle name="Normal 2" xfId="6" xr:uid="{4498B478-098D-4CFA-829E-2C0B894349A3}"/>
    <cellStyle name="Normal_11º MEDIÇÃO - vl real.rev2" xfId="5" xr:uid="{53CC31A7-E8A2-4FE2-B397-C16B16802E19}"/>
    <cellStyle name="Porcentagem" xfId="3" builtinId="5"/>
    <cellStyle name="Vírgula" xfId="1" builtinId="3"/>
  </cellStyles>
  <dxfs count="240"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st&#225;giarios\Desktop\ATA%20AVCB%20-%202023\ATUALIZADA%20-%20OUT2023\PLANILHA%20M&#218;LTIPLA_ATA_R01.xls" TargetMode="External"/><Relationship Id="rId1" Type="http://schemas.openxmlformats.org/officeDocument/2006/relationships/externalLinkPath" Target="/Users/Est&#225;giarios/Desktop/ATA%20AVCB%20-%202023/OR&#199;AMENTO%20ATUALIZADO%20-%20OUT2023/PLANILHA%20M&#218;LTIPLA_ATA_R0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idor\Compartilhado\JO&#195;O%20VICTOR\Resolve\Or&#231;amento\OR&#199;AMENTO_REV01.xls" TargetMode="External"/><Relationship Id="rId1" Type="http://schemas.openxmlformats.org/officeDocument/2006/relationships/externalLinkPath" Target="file:///\\servidor\Compartilhado\JO&#195;O%20VICTOR\Resolve\Or&#231;amento\OR&#199;AMENTO_RE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çamento novo"/>
      <sheetName val="Resumo"/>
      <sheetName val="Cronograma Mensal"/>
      <sheetName val="Curva ABC"/>
      <sheetName val="COMPOSIÇÕES"/>
    </sheetNames>
    <sheetDataSet>
      <sheetData sheetId="0">
        <row r="7">
          <cell r="D7" t="str">
            <v>REFORMA E ADEQUAÇÃO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C814A-2191-4310-834E-0FA034090132}">
  <sheetPr>
    <pageSetUpPr fitToPage="1"/>
  </sheetPr>
  <dimension ref="A1:J443"/>
  <sheetViews>
    <sheetView topLeftCell="A406" zoomScale="85" zoomScaleNormal="85" workbookViewId="0">
      <selection activeCell="E426" sqref="E426"/>
    </sheetView>
  </sheetViews>
  <sheetFormatPr defaultRowHeight="15" x14ac:dyDescent="0.2"/>
  <cols>
    <col min="1" max="1" width="9.77734375" style="16" customWidth="1"/>
    <col min="2" max="2" width="12" style="16" bestFit="1" customWidth="1"/>
    <col min="3" max="3" width="13.33203125" style="16" customWidth="1"/>
    <col min="4" max="4" width="53.44140625" style="16" customWidth="1"/>
    <col min="5" max="5" width="12.33203125" style="16" customWidth="1"/>
    <col min="6" max="6" width="10" style="16" customWidth="1"/>
    <col min="7" max="7" width="15" style="16" customWidth="1"/>
    <col min="8" max="8" width="18.44140625" style="16" customWidth="1"/>
    <col min="9" max="9" width="13.21875" style="16" customWidth="1"/>
    <col min="10" max="16384" width="8.88671875" style="16"/>
  </cols>
  <sheetData>
    <row r="1" spans="1:9" ht="30" x14ac:dyDescent="0.2">
      <c r="A1" s="13"/>
      <c r="B1" s="14"/>
      <c r="C1" s="14"/>
      <c r="D1" s="14"/>
      <c r="E1" s="14"/>
      <c r="F1" s="14"/>
      <c r="G1" s="14"/>
      <c r="H1" s="14"/>
      <c r="I1" s="15"/>
    </row>
    <row r="2" spans="1:9" ht="15.75" x14ac:dyDescent="0.2">
      <c r="A2" s="17"/>
      <c r="B2" s="18"/>
      <c r="C2" s="18"/>
      <c r="D2" s="18"/>
      <c r="E2" s="18"/>
      <c r="F2" s="18"/>
      <c r="G2" s="18"/>
      <c r="H2" s="18"/>
      <c r="I2" s="19"/>
    </row>
    <row r="3" spans="1:9" ht="18" x14ac:dyDescent="0.2">
      <c r="A3" s="20"/>
      <c r="B3" s="21"/>
      <c r="C3" s="21"/>
      <c r="D3" s="21"/>
      <c r="E3" s="21"/>
      <c r="F3" s="21"/>
      <c r="G3" s="21"/>
      <c r="H3" s="21"/>
      <c r="I3" s="22"/>
    </row>
    <row r="4" spans="1:9" ht="30.75" thickBot="1" x14ac:dyDescent="0.25">
      <c r="A4" s="23"/>
      <c r="B4" s="24"/>
      <c r="C4" s="24"/>
      <c r="D4" s="25"/>
      <c r="E4" s="25"/>
      <c r="F4" s="25"/>
      <c r="G4" s="25"/>
      <c r="H4" s="25"/>
      <c r="I4" s="26"/>
    </row>
    <row r="5" spans="1:9" ht="36" customHeight="1" x14ac:dyDescent="0.25">
      <c r="A5" s="37" t="s">
        <v>0</v>
      </c>
      <c r="B5" s="38" t="s">
        <v>899</v>
      </c>
      <c r="C5" s="38"/>
      <c r="D5" s="38"/>
      <c r="E5" s="38"/>
      <c r="F5" s="38"/>
      <c r="G5" s="38"/>
      <c r="H5" s="38"/>
      <c r="I5" s="39"/>
    </row>
    <row r="6" spans="1:9" ht="15.75" x14ac:dyDescent="0.2">
      <c r="A6" s="40"/>
      <c r="B6" s="41"/>
      <c r="C6" s="42"/>
      <c r="D6" s="42"/>
      <c r="E6" s="41"/>
      <c r="F6" s="43"/>
      <c r="G6" s="43"/>
      <c r="H6" s="43"/>
      <c r="I6" s="44"/>
    </row>
    <row r="7" spans="1:9" ht="15.75" x14ac:dyDescent="0.2">
      <c r="A7" s="45" t="s">
        <v>1</v>
      </c>
      <c r="B7" s="46"/>
      <c r="C7" s="47" t="s">
        <v>898</v>
      </c>
      <c r="D7" s="47"/>
      <c r="E7" s="41"/>
      <c r="F7" s="48"/>
      <c r="G7" s="48"/>
      <c r="H7" s="49"/>
      <c r="I7" s="50"/>
    </row>
    <row r="8" spans="1:9" ht="15.75" x14ac:dyDescent="0.2">
      <c r="A8" s="45"/>
      <c r="B8" s="46"/>
      <c r="C8" s="47"/>
      <c r="D8" s="47"/>
      <c r="E8" s="41"/>
      <c r="F8" s="51"/>
      <c r="G8" s="41"/>
      <c r="H8" s="41"/>
      <c r="I8" s="50"/>
    </row>
    <row r="9" spans="1:9" ht="15.75" customHeight="1" x14ac:dyDescent="0.2">
      <c r="A9" s="45" t="s">
        <v>2</v>
      </c>
      <c r="B9" s="52" t="s">
        <v>897</v>
      </c>
      <c r="C9" s="47"/>
      <c r="D9" s="47"/>
      <c r="E9" s="41"/>
      <c r="F9" s="53" t="s">
        <v>3</v>
      </c>
      <c r="G9" s="53"/>
      <c r="H9" s="54">
        <f>G437</f>
        <v>0</v>
      </c>
      <c r="I9" s="55"/>
    </row>
    <row r="10" spans="1:9" ht="15.75" x14ac:dyDescent="0.2">
      <c r="A10" s="56"/>
      <c r="B10" s="41"/>
      <c r="C10" s="42"/>
      <c r="D10" s="42"/>
      <c r="E10" s="41"/>
      <c r="F10" s="48"/>
      <c r="G10" s="48"/>
      <c r="H10" s="57"/>
      <c r="I10" s="58"/>
    </row>
    <row r="11" spans="1:9" ht="16.5" thickBot="1" x14ac:dyDescent="0.25">
      <c r="A11" s="59" t="s">
        <v>4</v>
      </c>
      <c r="B11" s="60" t="s">
        <v>1146</v>
      </c>
      <c r="C11" s="60"/>
      <c r="D11" s="61"/>
      <c r="E11" s="62"/>
      <c r="F11" s="63"/>
      <c r="G11" s="63"/>
      <c r="H11" s="64"/>
      <c r="I11" s="65"/>
    </row>
    <row r="12" spans="1:9" ht="15.75" thickBot="1" x14ac:dyDescent="0.25">
      <c r="A12" s="66"/>
      <c r="B12" s="67"/>
      <c r="C12" s="68"/>
      <c r="D12" s="69"/>
      <c r="E12" s="67"/>
      <c r="F12" s="70"/>
      <c r="G12" s="67"/>
      <c r="H12" s="67"/>
      <c r="I12" s="71"/>
    </row>
    <row r="13" spans="1:9" ht="36.75" thickBot="1" x14ac:dyDescent="0.25">
      <c r="A13" s="1" t="s">
        <v>5</v>
      </c>
      <c r="B13" s="1" t="s">
        <v>6</v>
      </c>
      <c r="C13" s="72" t="s">
        <v>7</v>
      </c>
      <c r="D13" s="73" t="s">
        <v>8</v>
      </c>
      <c r="E13" s="74" t="s">
        <v>9</v>
      </c>
      <c r="F13" s="75" t="s">
        <v>10</v>
      </c>
      <c r="G13" s="76" t="s">
        <v>11</v>
      </c>
      <c r="H13" s="77" t="s">
        <v>12</v>
      </c>
      <c r="I13" s="78" t="s">
        <v>13</v>
      </c>
    </row>
    <row r="14" spans="1:9" ht="15.75" thickBot="1" x14ac:dyDescent="0.25">
      <c r="A14" s="2">
        <v>1</v>
      </c>
      <c r="B14" s="3"/>
      <c r="C14" s="4"/>
      <c r="D14" s="5" t="s">
        <v>97</v>
      </c>
      <c r="E14" s="6">
        <f>E15+E21+E24+E29+E33+E4+E38</f>
        <v>0</v>
      </c>
      <c r="F14" s="6"/>
      <c r="G14" s="12"/>
      <c r="H14" s="6"/>
      <c r="I14" s="79" t="e">
        <f>E14/$G$436</f>
        <v>#DIV/0!</v>
      </c>
    </row>
    <row r="15" spans="1:9" ht="15.75" thickBot="1" x14ac:dyDescent="0.25">
      <c r="A15" s="7" t="s">
        <v>14</v>
      </c>
      <c r="B15" s="8"/>
      <c r="C15" s="9"/>
      <c r="D15" s="10" t="s">
        <v>409</v>
      </c>
      <c r="E15" s="80">
        <f>SUM(H16:H20)</f>
        <v>0</v>
      </c>
      <c r="F15" s="80"/>
      <c r="G15" s="80"/>
      <c r="H15" s="80"/>
      <c r="I15" s="81" t="e">
        <f>E15/$G$436</f>
        <v>#DIV/0!</v>
      </c>
    </row>
    <row r="16" spans="1:9" x14ac:dyDescent="0.2">
      <c r="A16" s="82" t="s">
        <v>15</v>
      </c>
      <c r="B16" s="83" t="s">
        <v>214</v>
      </c>
      <c r="C16" s="83" t="s">
        <v>16</v>
      </c>
      <c r="D16" s="84" t="s">
        <v>215</v>
      </c>
      <c r="E16" s="83" t="s">
        <v>19</v>
      </c>
      <c r="F16" s="85">
        <v>5</v>
      </c>
      <c r="G16" s="31"/>
      <c r="H16" s="86">
        <f t="shared" ref="H16:H65" si="0">ROUND((G16*F16),2)</f>
        <v>0</v>
      </c>
      <c r="I16" s="87" t="e">
        <f>H16/$G$436</f>
        <v>#DIV/0!</v>
      </c>
    </row>
    <row r="17" spans="1:9" x14ac:dyDescent="0.2">
      <c r="A17" s="82" t="s">
        <v>906</v>
      </c>
      <c r="B17" s="83" t="s">
        <v>410</v>
      </c>
      <c r="C17" s="83" t="s">
        <v>16</v>
      </c>
      <c r="D17" s="84" t="s">
        <v>411</v>
      </c>
      <c r="E17" s="83" t="s">
        <v>19</v>
      </c>
      <c r="F17" s="85">
        <v>5</v>
      </c>
      <c r="G17" s="31"/>
      <c r="H17" s="86">
        <f t="shared" si="0"/>
        <v>0</v>
      </c>
      <c r="I17" s="87" t="e">
        <f>H17/$G$436</f>
        <v>#DIV/0!</v>
      </c>
    </row>
    <row r="18" spans="1:9" x14ac:dyDescent="0.2">
      <c r="A18" s="82" t="s">
        <v>948</v>
      </c>
      <c r="B18" s="83" t="s">
        <v>354</v>
      </c>
      <c r="C18" s="83" t="s">
        <v>16</v>
      </c>
      <c r="D18" s="84" t="s">
        <v>355</v>
      </c>
      <c r="E18" s="83" t="s">
        <v>19</v>
      </c>
      <c r="F18" s="85">
        <v>4</v>
      </c>
      <c r="G18" s="31"/>
      <c r="H18" s="86">
        <f t="shared" si="0"/>
        <v>0</v>
      </c>
      <c r="I18" s="87" t="e">
        <f>H18/$G$436</f>
        <v>#DIV/0!</v>
      </c>
    </row>
    <row r="19" spans="1:9" x14ac:dyDescent="0.2">
      <c r="A19" s="82" t="s">
        <v>949</v>
      </c>
      <c r="B19" s="83" t="s">
        <v>356</v>
      </c>
      <c r="C19" s="83" t="s">
        <v>16</v>
      </c>
      <c r="D19" s="84" t="s">
        <v>357</v>
      </c>
      <c r="E19" s="83" t="s">
        <v>19</v>
      </c>
      <c r="F19" s="85">
        <v>4</v>
      </c>
      <c r="G19" s="31"/>
      <c r="H19" s="86">
        <f t="shared" si="0"/>
        <v>0</v>
      </c>
      <c r="I19" s="87" t="e">
        <f>H19/$G$436</f>
        <v>#DIV/0!</v>
      </c>
    </row>
    <row r="20" spans="1:9" ht="15.75" thickBot="1" x14ac:dyDescent="0.25">
      <c r="A20" s="82" t="s">
        <v>950</v>
      </c>
      <c r="B20" s="83" t="s">
        <v>358</v>
      </c>
      <c r="C20" s="83" t="s">
        <v>16</v>
      </c>
      <c r="D20" s="84" t="s">
        <v>359</v>
      </c>
      <c r="E20" s="83" t="s">
        <v>19</v>
      </c>
      <c r="F20" s="85">
        <v>4</v>
      </c>
      <c r="G20" s="31"/>
      <c r="H20" s="86">
        <f t="shared" si="0"/>
        <v>0</v>
      </c>
      <c r="I20" s="87" t="e">
        <f>H20/$G$436</f>
        <v>#DIV/0!</v>
      </c>
    </row>
    <row r="21" spans="1:9" ht="15.75" thickBot="1" x14ac:dyDescent="0.25">
      <c r="A21" s="7" t="s">
        <v>20</v>
      </c>
      <c r="B21" s="8"/>
      <c r="C21" s="9"/>
      <c r="D21" s="10" t="s">
        <v>412</v>
      </c>
      <c r="E21" s="80">
        <f>SUM(H22:H23)</f>
        <v>0</v>
      </c>
      <c r="F21" s="80"/>
      <c r="G21" s="80"/>
      <c r="H21" s="80"/>
      <c r="I21" s="81" t="e">
        <f>E21/$G$436</f>
        <v>#DIV/0!</v>
      </c>
    </row>
    <row r="22" spans="1:9" ht="42.75" x14ac:dyDescent="0.2">
      <c r="A22" s="82" t="s">
        <v>21</v>
      </c>
      <c r="B22" s="83">
        <v>200533</v>
      </c>
      <c r="C22" s="83" t="s">
        <v>48</v>
      </c>
      <c r="D22" s="84" t="s">
        <v>49</v>
      </c>
      <c r="E22" s="83" t="s">
        <v>50</v>
      </c>
      <c r="F22" s="85">
        <v>49</v>
      </c>
      <c r="G22" s="31"/>
      <c r="H22" s="86">
        <f t="shared" si="0"/>
        <v>0</v>
      </c>
      <c r="I22" s="87" t="e">
        <f>H22/$G$436</f>
        <v>#DIV/0!</v>
      </c>
    </row>
    <row r="23" spans="1:9" ht="43.5" thickBot="1" x14ac:dyDescent="0.25">
      <c r="A23" s="82" t="s">
        <v>25</v>
      </c>
      <c r="B23" s="83">
        <v>200535</v>
      </c>
      <c r="C23" s="83" t="s">
        <v>48</v>
      </c>
      <c r="D23" s="84" t="s">
        <v>413</v>
      </c>
      <c r="E23" s="83" t="s">
        <v>50</v>
      </c>
      <c r="F23" s="85">
        <v>10</v>
      </c>
      <c r="G23" s="31"/>
      <c r="H23" s="86">
        <f t="shared" si="0"/>
        <v>0</v>
      </c>
      <c r="I23" s="87" t="e">
        <f>H23/$G$436</f>
        <v>#DIV/0!</v>
      </c>
    </row>
    <row r="24" spans="1:9" ht="15.75" thickBot="1" x14ac:dyDescent="0.25">
      <c r="A24" s="7" t="s">
        <v>907</v>
      </c>
      <c r="B24" s="8"/>
      <c r="C24" s="9"/>
      <c r="D24" s="10" t="s">
        <v>414</v>
      </c>
      <c r="E24" s="80">
        <f>SUM(H25:H28)</f>
        <v>0</v>
      </c>
      <c r="F24" s="80"/>
      <c r="G24" s="80"/>
      <c r="H24" s="80"/>
      <c r="I24" s="81" t="e">
        <f>E24/$G$436</f>
        <v>#DIV/0!</v>
      </c>
    </row>
    <row r="25" spans="1:9" ht="42.75" x14ac:dyDescent="0.2">
      <c r="A25" s="82" t="s">
        <v>908</v>
      </c>
      <c r="B25" s="83">
        <v>200536</v>
      </c>
      <c r="C25" s="83" t="s">
        <v>48</v>
      </c>
      <c r="D25" s="84" t="s">
        <v>51</v>
      </c>
      <c r="E25" s="83" t="s">
        <v>50</v>
      </c>
      <c r="F25" s="85">
        <v>94</v>
      </c>
      <c r="G25" s="31"/>
      <c r="H25" s="86">
        <f t="shared" si="0"/>
        <v>0</v>
      </c>
      <c r="I25" s="87" t="e">
        <f>H25/$G$436</f>
        <v>#DIV/0!</v>
      </c>
    </row>
    <row r="26" spans="1:9" ht="42.75" x14ac:dyDescent="0.2">
      <c r="A26" s="82" t="s">
        <v>951</v>
      </c>
      <c r="B26" s="83">
        <v>200537</v>
      </c>
      <c r="C26" s="83" t="s">
        <v>48</v>
      </c>
      <c r="D26" s="84" t="s">
        <v>322</v>
      </c>
      <c r="E26" s="83" t="s">
        <v>50</v>
      </c>
      <c r="F26" s="85">
        <v>7</v>
      </c>
      <c r="G26" s="31"/>
      <c r="H26" s="86">
        <f t="shared" si="0"/>
        <v>0</v>
      </c>
      <c r="I26" s="87" t="e">
        <f>H26/$G$436</f>
        <v>#DIV/0!</v>
      </c>
    </row>
    <row r="27" spans="1:9" ht="42.75" x14ac:dyDescent="0.2">
      <c r="A27" s="82" t="s">
        <v>952</v>
      </c>
      <c r="B27" s="83" t="s">
        <v>415</v>
      </c>
      <c r="C27" s="83" t="s">
        <v>48</v>
      </c>
      <c r="D27" s="84" t="s">
        <v>416</v>
      </c>
      <c r="E27" s="83" t="s">
        <v>50</v>
      </c>
      <c r="F27" s="85">
        <v>2</v>
      </c>
      <c r="G27" s="31"/>
      <c r="H27" s="86">
        <f t="shared" si="0"/>
        <v>0</v>
      </c>
      <c r="I27" s="87" t="e">
        <f>H27/$G$436</f>
        <v>#DIV/0!</v>
      </c>
    </row>
    <row r="28" spans="1:9" ht="29.25" thickBot="1" x14ac:dyDescent="0.25">
      <c r="A28" s="82" t="s">
        <v>953</v>
      </c>
      <c r="B28" s="83" t="s">
        <v>171</v>
      </c>
      <c r="C28" s="83" t="s">
        <v>104</v>
      </c>
      <c r="D28" s="84" t="s">
        <v>172</v>
      </c>
      <c r="E28" s="83" t="s">
        <v>19</v>
      </c>
      <c r="F28" s="85">
        <v>572</v>
      </c>
      <c r="G28" s="31"/>
      <c r="H28" s="86">
        <f t="shared" si="0"/>
        <v>0</v>
      </c>
      <c r="I28" s="87" t="e">
        <f>H28/$G$436</f>
        <v>#DIV/0!</v>
      </c>
    </row>
    <row r="29" spans="1:9" ht="15.75" thickBot="1" x14ac:dyDescent="0.25">
      <c r="A29" s="7" t="s">
        <v>909</v>
      </c>
      <c r="B29" s="8"/>
      <c r="C29" s="9"/>
      <c r="D29" s="10" t="s">
        <v>417</v>
      </c>
      <c r="E29" s="80">
        <f>SUM(H30:H32)</f>
        <v>0</v>
      </c>
      <c r="F29" s="80"/>
      <c r="G29" s="80"/>
      <c r="H29" s="80"/>
      <c r="I29" s="81" t="e">
        <f>E29/$G$436</f>
        <v>#DIV/0!</v>
      </c>
    </row>
    <row r="30" spans="1:9" x14ac:dyDescent="0.2">
      <c r="A30" s="82" t="s">
        <v>910</v>
      </c>
      <c r="B30" s="83" t="s">
        <v>99</v>
      </c>
      <c r="C30" s="83" t="s">
        <v>98</v>
      </c>
      <c r="D30" s="84" t="s">
        <v>100</v>
      </c>
      <c r="E30" s="83" t="s">
        <v>101</v>
      </c>
      <c r="F30" s="85">
        <v>1584</v>
      </c>
      <c r="G30" s="31"/>
      <c r="H30" s="86">
        <f t="shared" si="0"/>
        <v>0</v>
      </c>
      <c r="I30" s="87" t="e">
        <f>H30/$G$436</f>
        <v>#DIV/0!</v>
      </c>
    </row>
    <row r="31" spans="1:9" ht="28.5" x14ac:dyDescent="0.2">
      <c r="A31" s="82" t="s">
        <v>954</v>
      </c>
      <c r="B31" s="83" t="s">
        <v>212</v>
      </c>
      <c r="C31" s="83" t="s">
        <v>98</v>
      </c>
      <c r="D31" s="84" t="s">
        <v>213</v>
      </c>
      <c r="E31" s="83" t="s">
        <v>101</v>
      </c>
      <c r="F31" s="85">
        <v>528</v>
      </c>
      <c r="G31" s="31"/>
      <c r="H31" s="86">
        <f t="shared" si="0"/>
        <v>0</v>
      </c>
      <c r="I31" s="87" t="e">
        <f>H31/$G$436</f>
        <v>#DIV/0!</v>
      </c>
    </row>
    <row r="32" spans="1:9" ht="15.75" thickBot="1" x14ac:dyDescent="0.25">
      <c r="A32" s="82" t="s">
        <v>955</v>
      </c>
      <c r="B32" s="83" t="s">
        <v>102</v>
      </c>
      <c r="C32" s="83" t="s">
        <v>98</v>
      </c>
      <c r="D32" s="84" t="s">
        <v>103</v>
      </c>
      <c r="E32" s="83" t="s">
        <v>101</v>
      </c>
      <c r="F32" s="85">
        <v>2112</v>
      </c>
      <c r="G32" s="31"/>
      <c r="H32" s="86">
        <f t="shared" si="0"/>
        <v>0</v>
      </c>
      <c r="I32" s="87" t="e">
        <f>H32/$G$436</f>
        <v>#DIV/0!</v>
      </c>
    </row>
    <row r="33" spans="1:9" ht="15.75" thickBot="1" x14ac:dyDescent="0.25">
      <c r="A33" s="7" t="s">
        <v>911</v>
      </c>
      <c r="B33" s="8"/>
      <c r="C33" s="9"/>
      <c r="D33" s="10" t="s">
        <v>418</v>
      </c>
      <c r="E33" s="80">
        <f>SUM(H34:H37)</f>
        <v>0</v>
      </c>
      <c r="F33" s="80"/>
      <c r="G33" s="80"/>
      <c r="H33" s="80"/>
      <c r="I33" s="81" t="e">
        <f>E33/$G$436</f>
        <v>#DIV/0!</v>
      </c>
    </row>
    <row r="34" spans="1:9" x14ac:dyDescent="0.2">
      <c r="A34" s="82" t="s">
        <v>912</v>
      </c>
      <c r="B34" s="83">
        <v>200308</v>
      </c>
      <c r="C34" s="83" t="s">
        <v>48</v>
      </c>
      <c r="D34" s="84" t="s">
        <v>369</v>
      </c>
      <c r="E34" s="83" t="s">
        <v>101</v>
      </c>
      <c r="F34" s="85">
        <v>40</v>
      </c>
      <c r="G34" s="31"/>
      <c r="H34" s="86">
        <f t="shared" si="0"/>
        <v>0</v>
      </c>
      <c r="I34" s="87" t="e">
        <f>H34/$G$436</f>
        <v>#DIV/0!</v>
      </c>
    </row>
    <row r="35" spans="1:9" ht="28.5" x14ac:dyDescent="0.2">
      <c r="A35" s="82" t="s">
        <v>956</v>
      </c>
      <c r="B35" s="83">
        <v>200602</v>
      </c>
      <c r="C35" s="83" t="s">
        <v>48</v>
      </c>
      <c r="D35" s="84" t="s">
        <v>375</v>
      </c>
      <c r="E35" s="83" t="s">
        <v>19</v>
      </c>
      <c r="F35" s="85">
        <v>120</v>
      </c>
      <c r="G35" s="31"/>
      <c r="H35" s="86">
        <f t="shared" si="0"/>
        <v>0</v>
      </c>
      <c r="I35" s="87" t="e">
        <f>H35/$G$436</f>
        <v>#DIV/0!</v>
      </c>
    </row>
    <row r="36" spans="1:9" ht="28.5" x14ac:dyDescent="0.2">
      <c r="A36" s="82" t="s">
        <v>957</v>
      </c>
      <c r="B36" s="83" t="s">
        <v>370</v>
      </c>
      <c r="C36" s="83" t="s">
        <v>16</v>
      </c>
      <c r="D36" s="84" t="s">
        <v>371</v>
      </c>
      <c r="E36" s="83" t="s">
        <v>372</v>
      </c>
      <c r="F36" s="85">
        <v>4</v>
      </c>
      <c r="G36" s="31"/>
      <c r="H36" s="86">
        <f t="shared" si="0"/>
        <v>0</v>
      </c>
      <c r="I36" s="87" t="e">
        <f>H36/$G$436</f>
        <v>#DIV/0!</v>
      </c>
    </row>
    <row r="37" spans="1:9" ht="15.75" thickBot="1" x14ac:dyDescent="0.25">
      <c r="A37" s="82" t="s">
        <v>958</v>
      </c>
      <c r="B37" s="83" t="s">
        <v>373</v>
      </c>
      <c r="C37" s="83" t="s">
        <v>16</v>
      </c>
      <c r="D37" s="84" t="s">
        <v>374</v>
      </c>
      <c r="E37" s="83" t="s">
        <v>45</v>
      </c>
      <c r="F37" s="85">
        <v>200</v>
      </c>
      <c r="G37" s="31"/>
      <c r="H37" s="86">
        <f t="shared" si="0"/>
        <v>0</v>
      </c>
      <c r="I37" s="87" t="e">
        <f>H37/$G$436</f>
        <v>#DIV/0!</v>
      </c>
    </row>
    <row r="38" spans="1:9" ht="15.75" thickBot="1" x14ac:dyDescent="0.25">
      <c r="A38" s="7" t="s">
        <v>913</v>
      </c>
      <c r="B38" s="8"/>
      <c r="C38" s="9"/>
      <c r="D38" s="10" t="s">
        <v>419</v>
      </c>
      <c r="E38" s="80">
        <f>SUM(H39)</f>
        <v>0</v>
      </c>
      <c r="F38" s="80"/>
      <c r="G38" s="80"/>
      <c r="H38" s="80"/>
      <c r="I38" s="81" t="e">
        <f>E38/$G$436</f>
        <v>#DIV/0!</v>
      </c>
    </row>
    <row r="39" spans="1:9" ht="29.25" thickBot="1" x14ac:dyDescent="0.25">
      <c r="A39" s="82" t="s">
        <v>914</v>
      </c>
      <c r="B39" s="83" t="s">
        <v>364</v>
      </c>
      <c r="C39" s="83" t="s">
        <v>104</v>
      </c>
      <c r="D39" s="84" t="s">
        <v>365</v>
      </c>
      <c r="E39" s="83" t="s">
        <v>19</v>
      </c>
      <c r="F39" s="85">
        <v>35</v>
      </c>
      <c r="G39" s="31"/>
      <c r="H39" s="86">
        <f t="shared" si="0"/>
        <v>0</v>
      </c>
      <c r="I39" s="87" t="e">
        <f>H39/$G$436</f>
        <v>#DIV/0!</v>
      </c>
    </row>
    <row r="40" spans="1:9" ht="15.75" thickBot="1" x14ac:dyDescent="0.25">
      <c r="A40" s="2">
        <v>2</v>
      </c>
      <c r="B40" s="3"/>
      <c r="C40" s="4"/>
      <c r="D40" s="5" t="s">
        <v>1135</v>
      </c>
      <c r="E40" s="6">
        <f>E41+E56+E64+E75+E82</f>
        <v>0</v>
      </c>
      <c r="F40" s="6"/>
      <c r="G40" s="12"/>
      <c r="H40" s="6"/>
      <c r="I40" s="79" t="e">
        <f>E40/$G$436</f>
        <v>#DIV/0!</v>
      </c>
    </row>
    <row r="41" spans="1:9" ht="15.75" thickBot="1" x14ac:dyDescent="0.25">
      <c r="A41" s="7" t="s">
        <v>52</v>
      </c>
      <c r="B41" s="8"/>
      <c r="C41" s="9"/>
      <c r="D41" s="10" t="s">
        <v>437</v>
      </c>
      <c r="E41" s="80">
        <f>SUM(H42:H55)</f>
        <v>0</v>
      </c>
      <c r="F41" s="80"/>
      <c r="G41" s="80"/>
      <c r="H41" s="80"/>
      <c r="I41" s="81" t="e">
        <f>E41/$G$436</f>
        <v>#DIV/0!</v>
      </c>
    </row>
    <row r="42" spans="1:9" x14ac:dyDescent="0.2">
      <c r="A42" s="82" t="s">
        <v>53</v>
      </c>
      <c r="B42" s="83" t="s">
        <v>438</v>
      </c>
      <c r="C42" s="83" t="s">
        <v>16</v>
      </c>
      <c r="D42" s="84" t="s">
        <v>439</v>
      </c>
      <c r="E42" s="83" t="s">
        <v>88</v>
      </c>
      <c r="F42" s="85">
        <v>11.94</v>
      </c>
      <c r="G42" s="31"/>
      <c r="H42" s="86">
        <f t="shared" si="0"/>
        <v>0</v>
      </c>
      <c r="I42" s="87" t="e">
        <f t="shared" ref="I42:I55" si="1">H42/$G$436</f>
        <v>#DIV/0!</v>
      </c>
    </row>
    <row r="43" spans="1:9" x14ac:dyDescent="0.2">
      <c r="A43" s="82" t="s">
        <v>56</v>
      </c>
      <c r="B43" s="83" t="s">
        <v>440</v>
      </c>
      <c r="C43" s="83" t="s">
        <v>16</v>
      </c>
      <c r="D43" s="84" t="s">
        <v>441</v>
      </c>
      <c r="E43" s="83" t="s">
        <v>45</v>
      </c>
      <c r="F43" s="85">
        <v>208.6</v>
      </c>
      <c r="G43" s="31"/>
      <c r="H43" s="86">
        <f t="shared" si="0"/>
        <v>0</v>
      </c>
      <c r="I43" s="87" t="e">
        <f t="shared" si="1"/>
        <v>#DIV/0!</v>
      </c>
    </row>
    <row r="44" spans="1:9" ht="28.5" x14ac:dyDescent="0.2">
      <c r="A44" s="82" t="s">
        <v>179</v>
      </c>
      <c r="B44" s="83" t="s">
        <v>442</v>
      </c>
      <c r="C44" s="83" t="s">
        <v>16</v>
      </c>
      <c r="D44" s="84" t="s">
        <v>443</v>
      </c>
      <c r="E44" s="83" t="s">
        <v>19</v>
      </c>
      <c r="F44" s="85">
        <v>226</v>
      </c>
      <c r="G44" s="31"/>
      <c r="H44" s="86">
        <f t="shared" si="0"/>
        <v>0</v>
      </c>
      <c r="I44" s="87" t="e">
        <f t="shared" si="1"/>
        <v>#DIV/0!</v>
      </c>
    </row>
    <row r="45" spans="1:9" x14ac:dyDescent="0.2">
      <c r="A45" s="82" t="s">
        <v>435</v>
      </c>
      <c r="B45" s="83" t="s">
        <v>444</v>
      </c>
      <c r="C45" s="83" t="s">
        <v>16</v>
      </c>
      <c r="D45" s="84" t="s">
        <v>445</v>
      </c>
      <c r="E45" s="83" t="s">
        <v>88</v>
      </c>
      <c r="F45" s="85">
        <v>52.91</v>
      </c>
      <c r="G45" s="31"/>
      <c r="H45" s="86">
        <f t="shared" si="0"/>
        <v>0</v>
      </c>
      <c r="I45" s="87" t="e">
        <f t="shared" si="1"/>
        <v>#DIV/0!</v>
      </c>
    </row>
    <row r="46" spans="1:9" ht="28.5" x14ac:dyDescent="0.2">
      <c r="A46" s="82" t="s">
        <v>436</v>
      </c>
      <c r="B46" s="83" t="s">
        <v>446</v>
      </c>
      <c r="C46" s="83" t="s">
        <v>16</v>
      </c>
      <c r="D46" s="84" t="s">
        <v>447</v>
      </c>
      <c r="E46" s="83" t="s">
        <v>45</v>
      </c>
      <c r="F46" s="85">
        <v>350</v>
      </c>
      <c r="G46" s="31"/>
      <c r="H46" s="86">
        <f t="shared" si="0"/>
        <v>0</v>
      </c>
      <c r="I46" s="87" t="e">
        <f t="shared" si="1"/>
        <v>#DIV/0!</v>
      </c>
    </row>
    <row r="47" spans="1:9" ht="28.5" x14ac:dyDescent="0.2">
      <c r="A47" s="82" t="s">
        <v>959</v>
      </c>
      <c r="B47" s="83" t="s">
        <v>448</v>
      </c>
      <c r="C47" s="83" t="s">
        <v>16</v>
      </c>
      <c r="D47" s="84" t="s">
        <v>449</v>
      </c>
      <c r="E47" s="83" t="s">
        <v>45</v>
      </c>
      <c r="F47" s="85">
        <v>450</v>
      </c>
      <c r="G47" s="31"/>
      <c r="H47" s="86">
        <f t="shared" si="0"/>
        <v>0</v>
      </c>
      <c r="I47" s="87" t="e">
        <f t="shared" si="1"/>
        <v>#DIV/0!</v>
      </c>
    </row>
    <row r="48" spans="1:9" ht="28.5" x14ac:dyDescent="0.2">
      <c r="A48" s="82" t="s">
        <v>960</v>
      </c>
      <c r="B48" s="83" t="s">
        <v>450</v>
      </c>
      <c r="C48" s="83" t="s">
        <v>16</v>
      </c>
      <c r="D48" s="84" t="s">
        <v>451</v>
      </c>
      <c r="E48" s="83" t="s">
        <v>45</v>
      </c>
      <c r="F48" s="85">
        <v>615</v>
      </c>
      <c r="G48" s="31"/>
      <c r="H48" s="86">
        <f t="shared" si="0"/>
        <v>0</v>
      </c>
      <c r="I48" s="87" t="e">
        <f t="shared" si="1"/>
        <v>#DIV/0!</v>
      </c>
    </row>
    <row r="49" spans="1:9" x14ac:dyDescent="0.2">
      <c r="A49" s="82" t="s">
        <v>961</v>
      </c>
      <c r="B49" s="83" t="s">
        <v>452</v>
      </c>
      <c r="C49" s="83" t="s">
        <v>16</v>
      </c>
      <c r="D49" s="84" t="s">
        <v>453</v>
      </c>
      <c r="E49" s="83" t="s">
        <v>19</v>
      </c>
      <c r="F49" s="85">
        <v>29</v>
      </c>
      <c r="G49" s="31"/>
      <c r="H49" s="86">
        <f t="shared" si="0"/>
        <v>0</v>
      </c>
      <c r="I49" s="88" t="e">
        <f t="shared" si="1"/>
        <v>#DIV/0!</v>
      </c>
    </row>
    <row r="50" spans="1:9" x14ac:dyDescent="0.2">
      <c r="A50" s="82" t="s">
        <v>962</v>
      </c>
      <c r="B50" s="83" t="s">
        <v>454</v>
      </c>
      <c r="C50" s="83" t="s">
        <v>104</v>
      </c>
      <c r="D50" s="84" t="s">
        <v>455</v>
      </c>
      <c r="E50" s="83" t="s">
        <v>19</v>
      </c>
      <c r="F50" s="85">
        <v>8</v>
      </c>
      <c r="G50" s="31"/>
      <c r="H50" s="86">
        <f t="shared" si="0"/>
        <v>0</v>
      </c>
      <c r="I50" s="87" t="e">
        <f t="shared" si="1"/>
        <v>#DIV/0!</v>
      </c>
    </row>
    <row r="51" spans="1:9" ht="28.5" x14ac:dyDescent="0.2">
      <c r="A51" s="82" t="s">
        <v>963</v>
      </c>
      <c r="B51" s="83">
        <v>97640</v>
      </c>
      <c r="C51" s="83" t="s">
        <v>98</v>
      </c>
      <c r="D51" s="84" t="s">
        <v>456</v>
      </c>
      <c r="E51" s="83" t="s">
        <v>88</v>
      </c>
      <c r="F51" s="85">
        <v>359.37</v>
      </c>
      <c r="G51" s="31"/>
      <c r="H51" s="86">
        <f t="shared" si="0"/>
        <v>0</v>
      </c>
      <c r="I51" s="87" t="e">
        <f t="shared" si="1"/>
        <v>#DIV/0!</v>
      </c>
    </row>
    <row r="52" spans="1:9" ht="28.5" x14ac:dyDescent="0.2">
      <c r="A52" s="82" t="s">
        <v>964</v>
      </c>
      <c r="B52" s="83">
        <v>97642</v>
      </c>
      <c r="C52" s="83" t="s">
        <v>98</v>
      </c>
      <c r="D52" s="84" t="s">
        <v>328</v>
      </c>
      <c r="E52" s="83" t="s">
        <v>88</v>
      </c>
      <c r="F52" s="85">
        <v>253.13</v>
      </c>
      <c r="G52" s="31"/>
      <c r="H52" s="86">
        <f t="shared" si="0"/>
        <v>0</v>
      </c>
      <c r="I52" s="87" t="e">
        <f t="shared" si="1"/>
        <v>#DIV/0!</v>
      </c>
    </row>
    <row r="53" spans="1:9" ht="42.75" x14ac:dyDescent="0.2">
      <c r="A53" s="82" t="s">
        <v>965</v>
      </c>
      <c r="B53" s="83">
        <v>97647</v>
      </c>
      <c r="C53" s="83" t="s">
        <v>98</v>
      </c>
      <c r="D53" s="84" t="s">
        <v>457</v>
      </c>
      <c r="E53" s="83" t="s">
        <v>88</v>
      </c>
      <c r="F53" s="85">
        <v>198</v>
      </c>
      <c r="G53" s="31"/>
      <c r="H53" s="86">
        <f t="shared" si="0"/>
        <v>0</v>
      </c>
      <c r="I53" s="87" t="e">
        <f t="shared" si="1"/>
        <v>#DIV/0!</v>
      </c>
    </row>
    <row r="54" spans="1:9" ht="42.75" x14ac:dyDescent="0.2">
      <c r="A54" s="82" t="s">
        <v>966</v>
      </c>
      <c r="B54" s="83">
        <v>97652</v>
      </c>
      <c r="C54" s="83" t="s">
        <v>98</v>
      </c>
      <c r="D54" s="84" t="s">
        <v>458</v>
      </c>
      <c r="E54" s="83" t="s">
        <v>19</v>
      </c>
      <c r="F54" s="85">
        <v>9</v>
      </c>
      <c r="G54" s="31"/>
      <c r="H54" s="86">
        <f t="shared" si="0"/>
        <v>0</v>
      </c>
      <c r="I54" s="87" t="e">
        <f t="shared" si="1"/>
        <v>#DIV/0!</v>
      </c>
    </row>
    <row r="55" spans="1:9" ht="29.25" thickBot="1" x14ac:dyDescent="0.25">
      <c r="A55" s="82" t="s">
        <v>967</v>
      </c>
      <c r="B55" s="83">
        <v>97661</v>
      </c>
      <c r="C55" s="83" t="s">
        <v>98</v>
      </c>
      <c r="D55" s="84" t="s">
        <v>459</v>
      </c>
      <c r="E55" s="83" t="s">
        <v>45</v>
      </c>
      <c r="F55" s="85">
        <v>930</v>
      </c>
      <c r="G55" s="31"/>
      <c r="H55" s="86">
        <f t="shared" si="0"/>
        <v>0</v>
      </c>
      <c r="I55" s="87" t="e">
        <f t="shared" si="1"/>
        <v>#DIV/0!</v>
      </c>
    </row>
    <row r="56" spans="1:9" ht="15.75" thickBot="1" x14ac:dyDescent="0.25">
      <c r="A56" s="7" t="s">
        <v>420</v>
      </c>
      <c r="B56" s="8"/>
      <c r="C56" s="9"/>
      <c r="D56" s="10" t="s">
        <v>460</v>
      </c>
      <c r="E56" s="80">
        <f>SUM(H57:H63)</f>
        <v>0</v>
      </c>
      <c r="F56" s="80"/>
      <c r="G56" s="80"/>
      <c r="H56" s="80"/>
      <c r="I56" s="81" t="e">
        <f>E56/$G$436</f>
        <v>#DIV/0!</v>
      </c>
    </row>
    <row r="57" spans="1:9" ht="28.5" x14ac:dyDescent="0.2">
      <c r="A57" s="82" t="s">
        <v>421</v>
      </c>
      <c r="B57" s="83">
        <v>93358</v>
      </c>
      <c r="C57" s="83" t="s">
        <v>98</v>
      </c>
      <c r="D57" s="84" t="s">
        <v>145</v>
      </c>
      <c r="E57" s="83" t="s">
        <v>146</v>
      </c>
      <c r="F57" s="85">
        <v>100.84</v>
      </c>
      <c r="G57" s="31"/>
      <c r="H57" s="86">
        <f t="shared" si="0"/>
        <v>0</v>
      </c>
      <c r="I57" s="87" t="e">
        <f t="shared" ref="I57:I63" si="2">H57/$G$436</f>
        <v>#DIV/0!</v>
      </c>
    </row>
    <row r="58" spans="1:9" ht="42.75" x14ac:dyDescent="0.2">
      <c r="A58" s="82" t="s">
        <v>434</v>
      </c>
      <c r="B58" s="83">
        <v>96523</v>
      </c>
      <c r="C58" s="83" t="s">
        <v>98</v>
      </c>
      <c r="D58" s="84" t="s">
        <v>461</v>
      </c>
      <c r="E58" s="83" t="s">
        <v>146</v>
      </c>
      <c r="F58" s="85">
        <v>2</v>
      </c>
      <c r="G58" s="31"/>
      <c r="H58" s="86">
        <f t="shared" si="0"/>
        <v>0</v>
      </c>
      <c r="I58" s="87" t="e">
        <f t="shared" si="2"/>
        <v>#DIV/0!</v>
      </c>
    </row>
    <row r="59" spans="1:9" ht="28.5" x14ac:dyDescent="0.2">
      <c r="A59" s="82" t="s">
        <v>968</v>
      </c>
      <c r="B59" s="83">
        <v>96527</v>
      </c>
      <c r="C59" s="83" t="s">
        <v>98</v>
      </c>
      <c r="D59" s="84" t="s">
        <v>462</v>
      </c>
      <c r="E59" s="83" t="s">
        <v>146</v>
      </c>
      <c r="F59" s="85">
        <v>8</v>
      </c>
      <c r="G59" s="31"/>
      <c r="H59" s="86">
        <f t="shared" si="0"/>
        <v>0</v>
      </c>
      <c r="I59" s="87" t="e">
        <f t="shared" si="2"/>
        <v>#DIV/0!</v>
      </c>
    </row>
    <row r="60" spans="1:9" ht="28.5" x14ac:dyDescent="0.2">
      <c r="A60" s="82" t="s">
        <v>969</v>
      </c>
      <c r="B60" s="83">
        <v>101114</v>
      </c>
      <c r="C60" s="83" t="s">
        <v>98</v>
      </c>
      <c r="D60" s="84" t="s">
        <v>463</v>
      </c>
      <c r="E60" s="83" t="s">
        <v>146</v>
      </c>
      <c r="F60" s="85">
        <v>120</v>
      </c>
      <c r="G60" s="31"/>
      <c r="H60" s="86">
        <f t="shared" si="0"/>
        <v>0</v>
      </c>
      <c r="I60" s="87" t="e">
        <f t="shared" si="2"/>
        <v>#DIV/0!</v>
      </c>
    </row>
    <row r="61" spans="1:9" ht="71.25" x14ac:dyDescent="0.2">
      <c r="A61" s="82" t="s">
        <v>970</v>
      </c>
      <c r="B61" s="83">
        <v>102308</v>
      </c>
      <c r="C61" s="83" t="s">
        <v>98</v>
      </c>
      <c r="D61" s="84" t="s">
        <v>464</v>
      </c>
      <c r="E61" s="83" t="s">
        <v>146</v>
      </c>
      <c r="F61" s="85">
        <v>5</v>
      </c>
      <c r="G61" s="31"/>
      <c r="H61" s="86">
        <f t="shared" si="0"/>
        <v>0</v>
      </c>
      <c r="I61" s="87" t="e">
        <f t="shared" si="2"/>
        <v>#DIV/0!</v>
      </c>
    </row>
    <row r="62" spans="1:9" x14ac:dyDescent="0.2">
      <c r="A62" s="82" t="s">
        <v>971</v>
      </c>
      <c r="B62" s="83" t="s">
        <v>252</v>
      </c>
      <c r="C62" s="83" t="s">
        <v>104</v>
      </c>
      <c r="D62" s="84" t="s">
        <v>253</v>
      </c>
      <c r="E62" s="83" t="s">
        <v>146</v>
      </c>
      <c r="F62" s="85">
        <v>110.39</v>
      </c>
      <c r="G62" s="31"/>
      <c r="H62" s="86">
        <f t="shared" si="0"/>
        <v>0</v>
      </c>
      <c r="I62" s="87" t="e">
        <f t="shared" si="2"/>
        <v>#DIV/0!</v>
      </c>
    </row>
    <row r="63" spans="1:9" ht="29.25" thickBot="1" x14ac:dyDescent="0.25">
      <c r="A63" s="82" t="s">
        <v>972</v>
      </c>
      <c r="B63" s="83" t="s">
        <v>218</v>
      </c>
      <c r="C63" s="83" t="s">
        <v>16</v>
      </c>
      <c r="D63" s="84" t="s">
        <v>219</v>
      </c>
      <c r="E63" s="83" t="s">
        <v>146</v>
      </c>
      <c r="F63" s="85">
        <v>98.11</v>
      </c>
      <c r="G63" s="31"/>
      <c r="H63" s="86">
        <f t="shared" si="0"/>
        <v>0</v>
      </c>
      <c r="I63" s="87" t="e">
        <f t="shared" si="2"/>
        <v>#DIV/0!</v>
      </c>
    </row>
    <row r="64" spans="1:9" ht="15.75" thickBot="1" x14ac:dyDescent="0.25">
      <c r="A64" s="7" t="s">
        <v>422</v>
      </c>
      <c r="B64" s="8"/>
      <c r="C64" s="9"/>
      <c r="D64" s="10" t="s">
        <v>465</v>
      </c>
      <c r="E64" s="80">
        <f>SUM(H65:H74)</f>
        <v>0</v>
      </c>
      <c r="F64" s="80"/>
      <c r="G64" s="80"/>
      <c r="H64" s="80"/>
      <c r="I64" s="81" t="e">
        <f>E64/$G$436</f>
        <v>#DIV/0!</v>
      </c>
    </row>
    <row r="65" spans="1:9" ht="42.75" x14ac:dyDescent="0.2">
      <c r="A65" s="82" t="s">
        <v>423</v>
      </c>
      <c r="B65" s="83">
        <v>97627</v>
      </c>
      <c r="C65" s="83" t="s">
        <v>98</v>
      </c>
      <c r="D65" s="84" t="s">
        <v>466</v>
      </c>
      <c r="E65" s="83" t="s">
        <v>146</v>
      </c>
      <c r="F65" s="85">
        <v>15.2</v>
      </c>
      <c r="G65" s="31"/>
      <c r="H65" s="86">
        <f t="shared" si="0"/>
        <v>0</v>
      </c>
      <c r="I65" s="87" t="e">
        <f t="shared" ref="I65:I74" si="3">H65/$G$436</f>
        <v>#DIV/0!</v>
      </c>
    </row>
    <row r="66" spans="1:9" x14ac:dyDescent="0.2">
      <c r="A66" s="82" t="s">
        <v>431</v>
      </c>
      <c r="B66" s="83" t="s">
        <v>216</v>
      </c>
      <c r="C66" s="83" t="s">
        <v>16</v>
      </c>
      <c r="D66" s="84" t="s">
        <v>217</v>
      </c>
      <c r="E66" s="83" t="s">
        <v>146</v>
      </c>
      <c r="F66" s="85">
        <v>3.33</v>
      </c>
      <c r="G66" s="31"/>
      <c r="H66" s="86">
        <f t="shared" ref="H66:H124" si="4">ROUND((G66*F66),2)</f>
        <v>0</v>
      </c>
      <c r="I66" s="87" t="e">
        <f t="shared" si="3"/>
        <v>#DIV/0!</v>
      </c>
    </row>
    <row r="67" spans="1:9" x14ac:dyDescent="0.2">
      <c r="A67" s="82" t="s">
        <v>432</v>
      </c>
      <c r="B67" s="83" t="s">
        <v>467</v>
      </c>
      <c r="C67" s="83" t="s">
        <v>16</v>
      </c>
      <c r="D67" s="84" t="s">
        <v>468</v>
      </c>
      <c r="E67" s="83" t="s">
        <v>146</v>
      </c>
      <c r="F67" s="85">
        <v>4.5</v>
      </c>
      <c r="G67" s="31"/>
      <c r="H67" s="86">
        <f t="shared" si="4"/>
        <v>0</v>
      </c>
      <c r="I67" s="87" t="e">
        <f t="shared" si="3"/>
        <v>#DIV/0!</v>
      </c>
    </row>
    <row r="68" spans="1:9" ht="28.5" x14ac:dyDescent="0.2">
      <c r="A68" s="82" t="s">
        <v>433</v>
      </c>
      <c r="B68" s="83" t="s">
        <v>220</v>
      </c>
      <c r="C68" s="83" t="s">
        <v>16</v>
      </c>
      <c r="D68" s="84" t="s">
        <v>221</v>
      </c>
      <c r="E68" s="83" t="s">
        <v>146</v>
      </c>
      <c r="F68" s="85">
        <v>34.49</v>
      </c>
      <c r="G68" s="31"/>
      <c r="H68" s="86">
        <f t="shared" si="4"/>
        <v>0</v>
      </c>
      <c r="I68" s="87" t="e">
        <f t="shared" si="3"/>
        <v>#DIV/0!</v>
      </c>
    </row>
    <row r="69" spans="1:9" ht="28.5" x14ac:dyDescent="0.2">
      <c r="A69" s="82" t="s">
        <v>973</v>
      </c>
      <c r="B69" s="83" t="s">
        <v>469</v>
      </c>
      <c r="C69" s="83" t="s">
        <v>16</v>
      </c>
      <c r="D69" s="84" t="s">
        <v>470</v>
      </c>
      <c r="E69" s="83" t="s">
        <v>88</v>
      </c>
      <c r="F69" s="85">
        <v>85</v>
      </c>
      <c r="G69" s="31"/>
      <c r="H69" s="86">
        <f t="shared" si="4"/>
        <v>0</v>
      </c>
      <c r="I69" s="87" t="e">
        <f t="shared" si="3"/>
        <v>#DIV/0!</v>
      </c>
    </row>
    <row r="70" spans="1:9" ht="28.5" x14ac:dyDescent="0.2">
      <c r="A70" s="82" t="s">
        <v>974</v>
      </c>
      <c r="B70" s="83" t="s">
        <v>471</v>
      </c>
      <c r="C70" s="83" t="s">
        <v>16</v>
      </c>
      <c r="D70" s="84" t="s">
        <v>472</v>
      </c>
      <c r="E70" s="83" t="s">
        <v>146</v>
      </c>
      <c r="F70" s="85">
        <v>24.85</v>
      </c>
      <c r="G70" s="31"/>
      <c r="H70" s="86">
        <f t="shared" si="4"/>
        <v>0</v>
      </c>
      <c r="I70" s="87" t="e">
        <f t="shared" si="3"/>
        <v>#DIV/0!</v>
      </c>
    </row>
    <row r="71" spans="1:9" x14ac:dyDescent="0.2">
      <c r="A71" s="82" t="s">
        <v>975</v>
      </c>
      <c r="B71" s="83" t="s">
        <v>473</v>
      </c>
      <c r="C71" s="83" t="s">
        <v>16</v>
      </c>
      <c r="D71" s="84" t="s">
        <v>474</v>
      </c>
      <c r="E71" s="83" t="s">
        <v>88</v>
      </c>
      <c r="F71" s="85">
        <v>40.799999999999997</v>
      </c>
      <c r="G71" s="31"/>
      <c r="H71" s="86">
        <f t="shared" si="4"/>
        <v>0</v>
      </c>
      <c r="I71" s="87" t="e">
        <f t="shared" si="3"/>
        <v>#DIV/0!</v>
      </c>
    </row>
    <row r="72" spans="1:9" ht="28.5" x14ac:dyDescent="0.2">
      <c r="A72" s="82" t="s">
        <v>976</v>
      </c>
      <c r="B72" s="83" t="s">
        <v>334</v>
      </c>
      <c r="C72" s="83" t="s">
        <v>16</v>
      </c>
      <c r="D72" s="84" t="s">
        <v>335</v>
      </c>
      <c r="E72" s="83" t="s">
        <v>88</v>
      </c>
      <c r="F72" s="85">
        <v>13.14</v>
      </c>
      <c r="G72" s="31"/>
      <c r="H72" s="86">
        <f t="shared" si="4"/>
        <v>0</v>
      </c>
      <c r="I72" s="87" t="e">
        <f t="shared" si="3"/>
        <v>#DIV/0!</v>
      </c>
    </row>
    <row r="73" spans="1:9" ht="28.5" x14ac:dyDescent="0.2">
      <c r="A73" s="82" t="s">
        <v>977</v>
      </c>
      <c r="B73" s="83" t="s">
        <v>475</v>
      </c>
      <c r="C73" s="83" t="s">
        <v>104</v>
      </c>
      <c r="D73" s="84" t="s">
        <v>476</v>
      </c>
      <c r="E73" s="83" t="s">
        <v>146</v>
      </c>
      <c r="F73" s="85">
        <v>13.26</v>
      </c>
      <c r="G73" s="31"/>
      <c r="H73" s="86">
        <f t="shared" si="4"/>
        <v>0</v>
      </c>
      <c r="I73" s="87" t="e">
        <f t="shared" si="3"/>
        <v>#DIV/0!</v>
      </c>
    </row>
    <row r="74" spans="1:9" ht="29.25" thickBot="1" x14ac:dyDescent="0.25">
      <c r="A74" s="82" t="s">
        <v>978</v>
      </c>
      <c r="B74" s="83" t="s">
        <v>477</v>
      </c>
      <c r="C74" s="83" t="s">
        <v>104</v>
      </c>
      <c r="D74" s="84" t="s">
        <v>478</v>
      </c>
      <c r="E74" s="83" t="s">
        <v>88</v>
      </c>
      <c r="F74" s="85">
        <v>7.05</v>
      </c>
      <c r="G74" s="31"/>
      <c r="H74" s="86">
        <f t="shared" si="4"/>
        <v>0</v>
      </c>
      <c r="I74" s="87" t="e">
        <f t="shared" si="3"/>
        <v>#DIV/0!</v>
      </c>
    </row>
    <row r="75" spans="1:9" ht="15.75" thickBot="1" x14ac:dyDescent="0.25">
      <c r="A75" s="7" t="s">
        <v>424</v>
      </c>
      <c r="B75" s="8"/>
      <c r="C75" s="9"/>
      <c r="D75" s="10" t="s">
        <v>479</v>
      </c>
      <c r="E75" s="80">
        <f>SUM(H76:H81)</f>
        <v>0</v>
      </c>
      <c r="F75" s="80"/>
      <c r="G75" s="80"/>
      <c r="H75" s="80"/>
      <c r="I75" s="81" t="e">
        <f>E75/$G$436</f>
        <v>#DIV/0!</v>
      </c>
    </row>
    <row r="76" spans="1:9" ht="28.5" x14ac:dyDescent="0.2">
      <c r="A76" s="82" t="s">
        <v>425</v>
      </c>
      <c r="B76" s="83">
        <v>94342</v>
      </c>
      <c r="C76" s="83" t="s">
        <v>98</v>
      </c>
      <c r="D76" s="84" t="s">
        <v>147</v>
      </c>
      <c r="E76" s="83" t="s">
        <v>146</v>
      </c>
      <c r="F76" s="85">
        <v>34.69</v>
      </c>
      <c r="G76" s="31"/>
      <c r="H76" s="86">
        <f t="shared" si="4"/>
        <v>0</v>
      </c>
      <c r="I76" s="87" t="e">
        <f t="shared" ref="I76:I81" si="5">H76/$G$436</f>
        <v>#DIV/0!</v>
      </c>
    </row>
    <row r="77" spans="1:9" x14ac:dyDescent="0.2">
      <c r="A77" s="82" t="s">
        <v>429</v>
      </c>
      <c r="B77" s="83" t="s">
        <v>1132</v>
      </c>
      <c r="C77" s="83" t="s">
        <v>104</v>
      </c>
      <c r="D77" s="84" t="s">
        <v>261</v>
      </c>
      <c r="E77" s="83" t="s">
        <v>146</v>
      </c>
      <c r="F77" s="85">
        <v>18.93</v>
      </c>
      <c r="G77" s="31"/>
      <c r="H77" s="86">
        <f t="shared" si="4"/>
        <v>0</v>
      </c>
      <c r="I77" s="87" t="e">
        <f t="shared" si="5"/>
        <v>#DIV/0!</v>
      </c>
    </row>
    <row r="78" spans="1:9" x14ac:dyDescent="0.2">
      <c r="A78" s="82" t="s">
        <v>430</v>
      </c>
      <c r="B78" s="83" t="s">
        <v>222</v>
      </c>
      <c r="C78" s="83" t="s">
        <v>16</v>
      </c>
      <c r="D78" s="84" t="s">
        <v>223</v>
      </c>
      <c r="E78" s="83" t="s">
        <v>146</v>
      </c>
      <c r="F78" s="85">
        <v>85.35</v>
      </c>
      <c r="G78" s="31"/>
      <c r="H78" s="86">
        <f t="shared" si="4"/>
        <v>0</v>
      </c>
      <c r="I78" s="87" t="e">
        <f t="shared" si="5"/>
        <v>#DIV/0!</v>
      </c>
    </row>
    <row r="79" spans="1:9" x14ac:dyDescent="0.2">
      <c r="A79" s="82" t="s">
        <v>979</v>
      </c>
      <c r="B79" s="83" t="s">
        <v>480</v>
      </c>
      <c r="C79" s="83" t="s">
        <v>16</v>
      </c>
      <c r="D79" s="84" t="s">
        <v>481</v>
      </c>
      <c r="E79" s="83" t="s">
        <v>146</v>
      </c>
      <c r="F79" s="85">
        <v>84.57</v>
      </c>
      <c r="G79" s="31"/>
      <c r="H79" s="86">
        <f t="shared" si="4"/>
        <v>0</v>
      </c>
      <c r="I79" s="87" t="e">
        <f t="shared" si="5"/>
        <v>#DIV/0!</v>
      </c>
    </row>
    <row r="80" spans="1:9" ht="28.5" x14ac:dyDescent="0.2">
      <c r="A80" s="82" t="s">
        <v>980</v>
      </c>
      <c r="B80" s="83" t="s">
        <v>482</v>
      </c>
      <c r="C80" s="83" t="s">
        <v>16</v>
      </c>
      <c r="D80" s="84" t="s">
        <v>483</v>
      </c>
      <c r="E80" s="83" t="s">
        <v>146</v>
      </c>
      <c r="F80" s="85">
        <v>41</v>
      </c>
      <c r="G80" s="31"/>
      <c r="H80" s="86">
        <f t="shared" si="4"/>
        <v>0</v>
      </c>
      <c r="I80" s="87" t="e">
        <f t="shared" si="5"/>
        <v>#DIV/0!</v>
      </c>
    </row>
    <row r="81" spans="1:9" ht="15.75" thickBot="1" x14ac:dyDescent="0.25">
      <c r="A81" s="82" t="s">
        <v>981</v>
      </c>
      <c r="B81" s="83" t="s">
        <v>260</v>
      </c>
      <c r="C81" s="83" t="s">
        <v>104</v>
      </c>
      <c r="D81" s="84" t="s">
        <v>261</v>
      </c>
      <c r="E81" s="83" t="s">
        <v>146</v>
      </c>
      <c r="F81" s="85">
        <v>10.23</v>
      </c>
      <c r="G81" s="31"/>
      <c r="H81" s="86">
        <f t="shared" si="4"/>
        <v>0</v>
      </c>
      <c r="I81" s="87" t="e">
        <f t="shared" si="5"/>
        <v>#DIV/0!</v>
      </c>
    </row>
    <row r="82" spans="1:9" ht="15.75" thickBot="1" x14ac:dyDescent="0.25">
      <c r="A82" s="7" t="s">
        <v>426</v>
      </c>
      <c r="B82" s="8"/>
      <c r="C82" s="9"/>
      <c r="D82" s="10" t="s">
        <v>484</v>
      </c>
      <c r="E82" s="80">
        <f>SUM(H83:H84)</f>
        <v>0</v>
      </c>
      <c r="F82" s="80"/>
      <c r="G82" s="80"/>
      <c r="H82" s="80"/>
      <c r="I82" s="81" t="e">
        <f>E82/$G$436</f>
        <v>#DIV/0!</v>
      </c>
    </row>
    <row r="83" spans="1:9" ht="28.5" x14ac:dyDescent="0.2">
      <c r="A83" s="82" t="s">
        <v>427</v>
      </c>
      <c r="B83" s="83" t="s">
        <v>148</v>
      </c>
      <c r="C83" s="83" t="s">
        <v>16</v>
      </c>
      <c r="D83" s="84" t="s">
        <v>149</v>
      </c>
      <c r="E83" s="83" t="s">
        <v>146</v>
      </c>
      <c r="F83" s="85">
        <v>313.86</v>
      </c>
      <c r="G83" s="31"/>
      <c r="H83" s="86">
        <f t="shared" si="4"/>
        <v>0</v>
      </c>
      <c r="I83" s="87" t="e">
        <f>H83/$G$436</f>
        <v>#DIV/0!</v>
      </c>
    </row>
    <row r="84" spans="1:9" ht="43.5" thickBot="1" x14ac:dyDescent="0.25">
      <c r="A84" s="82" t="s">
        <v>428</v>
      </c>
      <c r="B84" s="83" t="s">
        <v>485</v>
      </c>
      <c r="C84" s="83" t="s">
        <v>16</v>
      </c>
      <c r="D84" s="84" t="s">
        <v>486</v>
      </c>
      <c r="E84" s="83" t="s">
        <v>146</v>
      </c>
      <c r="F84" s="85">
        <v>106</v>
      </c>
      <c r="G84" s="31"/>
      <c r="H84" s="86">
        <f t="shared" si="4"/>
        <v>0</v>
      </c>
      <c r="I84" s="87" t="e">
        <f>H84/$G$436</f>
        <v>#DIV/0!</v>
      </c>
    </row>
    <row r="85" spans="1:9" ht="15.75" thickBot="1" x14ac:dyDescent="0.25">
      <c r="A85" s="2">
        <v>3</v>
      </c>
      <c r="B85" s="3"/>
      <c r="C85" s="4"/>
      <c r="D85" s="5" t="s">
        <v>489</v>
      </c>
      <c r="E85" s="6">
        <f>E86+E89+E93+E96+E99+E102</f>
        <v>0</v>
      </c>
      <c r="F85" s="6"/>
      <c r="G85" s="12"/>
      <c r="H85" s="6"/>
      <c r="I85" s="79" t="e">
        <f>E85/$G$436</f>
        <v>#DIV/0!</v>
      </c>
    </row>
    <row r="86" spans="1:9" ht="15.75" thickBot="1" x14ac:dyDescent="0.25">
      <c r="A86" s="7" t="s">
        <v>61</v>
      </c>
      <c r="B86" s="8"/>
      <c r="C86" s="9"/>
      <c r="D86" s="10" t="s">
        <v>490</v>
      </c>
      <c r="E86" s="80">
        <f>SUM(H87:H88)</f>
        <v>0</v>
      </c>
      <c r="F86" s="80"/>
      <c r="G86" s="80"/>
      <c r="H86" s="80"/>
      <c r="I86" s="81" t="e">
        <f>E86/$G$436</f>
        <v>#DIV/0!</v>
      </c>
    </row>
    <row r="87" spans="1:9" x14ac:dyDescent="0.2">
      <c r="A87" s="89" t="s">
        <v>62</v>
      </c>
      <c r="B87" s="83" t="s">
        <v>376</v>
      </c>
      <c r="C87" s="83" t="s">
        <v>104</v>
      </c>
      <c r="D87" s="84" t="s">
        <v>377</v>
      </c>
      <c r="E87" s="83" t="s">
        <v>45</v>
      </c>
      <c r="F87" s="85">
        <v>378</v>
      </c>
      <c r="G87" s="31"/>
      <c r="H87" s="86">
        <f t="shared" si="4"/>
        <v>0</v>
      </c>
      <c r="I87" s="87" t="e">
        <f>H87/$G$436</f>
        <v>#DIV/0!</v>
      </c>
    </row>
    <row r="88" spans="1:9" ht="15.75" thickBot="1" x14ac:dyDescent="0.25">
      <c r="A88" s="89" t="s">
        <v>487</v>
      </c>
      <c r="B88" s="83" t="s">
        <v>262</v>
      </c>
      <c r="C88" s="83" t="s">
        <v>104</v>
      </c>
      <c r="D88" s="84" t="s">
        <v>263</v>
      </c>
      <c r="E88" s="83" t="s">
        <v>19</v>
      </c>
      <c r="F88" s="85">
        <v>6</v>
      </c>
      <c r="G88" s="31"/>
      <c r="H88" s="86">
        <f t="shared" si="4"/>
        <v>0</v>
      </c>
      <c r="I88" s="87" t="e">
        <f>H88/$G$436</f>
        <v>#DIV/0!</v>
      </c>
    </row>
    <row r="89" spans="1:9" ht="15.75" thickBot="1" x14ac:dyDescent="0.25">
      <c r="A89" s="7" t="s">
        <v>63</v>
      </c>
      <c r="B89" s="8"/>
      <c r="C89" s="9"/>
      <c r="D89" s="10" t="s">
        <v>491</v>
      </c>
      <c r="E89" s="80">
        <f>SUM(H90:H92)</f>
        <v>0</v>
      </c>
      <c r="F89" s="80"/>
      <c r="G89" s="80"/>
      <c r="H89" s="80"/>
      <c r="I89" s="81" t="e">
        <f>E89/$G$436</f>
        <v>#DIV/0!</v>
      </c>
    </row>
    <row r="90" spans="1:9" x14ac:dyDescent="0.2">
      <c r="A90" s="82" t="s">
        <v>64</v>
      </c>
      <c r="B90" s="83" t="s">
        <v>340</v>
      </c>
      <c r="C90" s="83" t="s">
        <v>16</v>
      </c>
      <c r="D90" s="84" t="s">
        <v>341</v>
      </c>
      <c r="E90" s="83" t="s">
        <v>88</v>
      </c>
      <c r="F90" s="85">
        <v>64.569999999999993</v>
      </c>
      <c r="G90" s="31"/>
      <c r="H90" s="86">
        <f t="shared" si="4"/>
        <v>0</v>
      </c>
      <c r="I90" s="87" t="e">
        <f>H90/$G$436</f>
        <v>#DIV/0!</v>
      </c>
    </row>
    <row r="91" spans="1:9" x14ac:dyDescent="0.2">
      <c r="A91" s="82" t="s">
        <v>65</v>
      </c>
      <c r="B91" s="83" t="s">
        <v>226</v>
      </c>
      <c r="C91" s="83" t="s">
        <v>16</v>
      </c>
      <c r="D91" s="84" t="s">
        <v>227</v>
      </c>
      <c r="E91" s="83" t="s">
        <v>88</v>
      </c>
      <c r="F91" s="85">
        <v>93.19</v>
      </c>
      <c r="G91" s="31"/>
      <c r="H91" s="86">
        <f t="shared" si="4"/>
        <v>0</v>
      </c>
      <c r="I91" s="87" t="e">
        <f>H91/$G$436</f>
        <v>#DIV/0!</v>
      </c>
    </row>
    <row r="92" spans="1:9" ht="15.75" thickBot="1" x14ac:dyDescent="0.25">
      <c r="A92" s="82" t="s">
        <v>323</v>
      </c>
      <c r="B92" s="83" t="s">
        <v>264</v>
      </c>
      <c r="C92" s="83" t="s">
        <v>104</v>
      </c>
      <c r="D92" s="84" t="s">
        <v>265</v>
      </c>
      <c r="E92" s="83" t="s">
        <v>88</v>
      </c>
      <c r="F92" s="85">
        <v>23.76</v>
      </c>
      <c r="G92" s="31"/>
      <c r="H92" s="86">
        <f t="shared" si="4"/>
        <v>0</v>
      </c>
      <c r="I92" s="87" t="e">
        <f>H92/$G$436</f>
        <v>#DIV/0!</v>
      </c>
    </row>
    <row r="93" spans="1:9" ht="15.75" thickBot="1" x14ac:dyDescent="0.25">
      <c r="A93" s="7" t="s">
        <v>66</v>
      </c>
      <c r="B93" s="8"/>
      <c r="C93" s="9"/>
      <c r="D93" s="10" t="s">
        <v>903</v>
      </c>
      <c r="E93" s="80">
        <f>SUM(H94:H95)</f>
        <v>0</v>
      </c>
      <c r="F93" s="80"/>
      <c r="G93" s="80"/>
      <c r="H93" s="80"/>
      <c r="I93" s="81" t="e">
        <f>E93/$G$436</f>
        <v>#DIV/0!</v>
      </c>
    </row>
    <row r="94" spans="1:9" x14ac:dyDescent="0.2">
      <c r="A94" s="82" t="s">
        <v>67</v>
      </c>
      <c r="B94" s="83" t="s">
        <v>254</v>
      </c>
      <c r="C94" s="83" t="s">
        <v>104</v>
      </c>
      <c r="D94" s="84" t="s">
        <v>255</v>
      </c>
      <c r="E94" s="83" t="s">
        <v>88</v>
      </c>
      <c r="F94" s="85">
        <f>32.67*1.5</f>
        <v>49.005000000000003</v>
      </c>
      <c r="G94" s="31"/>
      <c r="H94" s="86">
        <f t="shared" si="4"/>
        <v>0</v>
      </c>
      <c r="I94" s="87" t="e">
        <f>H94/$G$436</f>
        <v>#DIV/0!</v>
      </c>
    </row>
    <row r="95" spans="1:9" ht="15.75" thickBot="1" x14ac:dyDescent="0.25">
      <c r="A95" s="82" t="s">
        <v>68</v>
      </c>
      <c r="B95" s="83" t="s">
        <v>492</v>
      </c>
      <c r="C95" s="83" t="s">
        <v>16</v>
      </c>
      <c r="D95" s="84" t="s">
        <v>493</v>
      </c>
      <c r="E95" s="83" t="s">
        <v>146</v>
      </c>
      <c r="F95" s="85">
        <f>3*1.5</f>
        <v>4.5</v>
      </c>
      <c r="G95" s="31"/>
      <c r="H95" s="86">
        <f t="shared" si="4"/>
        <v>0</v>
      </c>
      <c r="I95" s="87" t="e">
        <f>H95/$G$436</f>
        <v>#DIV/0!</v>
      </c>
    </row>
    <row r="96" spans="1:9" ht="15.75" thickBot="1" x14ac:dyDescent="0.25">
      <c r="A96" s="7" t="s">
        <v>69</v>
      </c>
      <c r="B96" s="8"/>
      <c r="C96" s="9"/>
      <c r="D96" s="10" t="s">
        <v>494</v>
      </c>
      <c r="E96" s="80">
        <f>SUM(H97:H98)</f>
        <v>0</v>
      </c>
      <c r="F96" s="80"/>
      <c r="G96" s="80"/>
      <c r="H96" s="80"/>
      <c r="I96" s="81" t="e">
        <f>E96/$G$436</f>
        <v>#DIV/0!</v>
      </c>
    </row>
    <row r="97" spans="1:9" x14ac:dyDescent="0.2">
      <c r="A97" s="82" t="s">
        <v>70</v>
      </c>
      <c r="B97" s="83" t="s">
        <v>234</v>
      </c>
      <c r="C97" s="83" t="s">
        <v>16</v>
      </c>
      <c r="D97" s="84" t="s">
        <v>235</v>
      </c>
      <c r="E97" s="83" t="s">
        <v>28</v>
      </c>
      <c r="F97" s="85">
        <v>2108</v>
      </c>
      <c r="G97" s="31"/>
      <c r="H97" s="86">
        <f t="shared" si="4"/>
        <v>0</v>
      </c>
      <c r="I97" s="87" t="e">
        <f>H97/$G$436</f>
        <v>#DIV/0!</v>
      </c>
    </row>
    <row r="98" spans="1:9" ht="15.75" thickBot="1" x14ac:dyDescent="0.25">
      <c r="A98" s="82" t="s">
        <v>71</v>
      </c>
      <c r="B98" s="83" t="s">
        <v>236</v>
      </c>
      <c r="C98" s="83" t="s">
        <v>16</v>
      </c>
      <c r="D98" s="84" t="s">
        <v>237</v>
      </c>
      <c r="E98" s="83" t="s">
        <v>28</v>
      </c>
      <c r="F98" s="85">
        <v>567.82000000000005</v>
      </c>
      <c r="G98" s="31"/>
      <c r="H98" s="86">
        <f t="shared" si="4"/>
        <v>0</v>
      </c>
      <c r="I98" s="87" t="e">
        <f>H98/$G$436</f>
        <v>#DIV/0!</v>
      </c>
    </row>
    <row r="99" spans="1:9" ht="15.75" thickBot="1" x14ac:dyDescent="0.25">
      <c r="A99" s="7" t="s">
        <v>324</v>
      </c>
      <c r="B99" s="8"/>
      <c r="C99" s="9"/>
      <c r="D99" s="10" t="s">
        <v>495</v>
      </c>
      <c r="E99" s="80">
        <f>SUM(H100:H101)</f>
        <v>0</v>
      </c>
      <c r="F99" s="80"/>
      <c r="G99" s="80"/>
      <c r="H99" s="80"/>
      <c r="I99" s="81" t="e">
        <f>E99/$G$436</f>
        <v>#DIV/0!</v>
      </c>
    </row>
    <row r="100" spans="1:9" x14ac:dyDescent="0.2">
      <c r="A100" s="82" t="s">
        <v>325</v>
      </c>
      <c r="B100" s="83" t="s">
        <v>256</v>
      </c>
      <c r="C100" s="83" t="s">
        <v>104</v>
      </c>
      <c r="D100" s="84" t="s">
        <v>257</v>
      </c>
      <c r="E100" s="83" t="s">
        <v>88</v>
      </c>
      <c r="F100" s="85">
        <v>36.549999999999997</v>
      </c>
      <c r="G100" s="31"/>
      <c r="H100" s="86">
        <f t="shared" si="4"/>
        <v>0</v>
      </c>
      <c r="I100" s="87" t="e">
        <f>H100/$G$436</f>
        <v>#DIV/0!</v>
      </c>
    </row>
    <row r="101" spans="1:9" ht="15.75" thickBot="1" x14ac:dyDescent="0.25">
      <c r="A101" s="82" t="s">
        <v>488</v>
      </c>
      <c r="B101" s="83" t="s">
        <v>258</v>
      </c>
      <c r="C101" s="83" t="s">
        <v>104</v>
      </c>
      <c r="D101" s="84" t="s">
        <v>259</v>
      </c>
      <c r="E101" s="83" t="s">
        <v>88</v>
      </c>
      <c r="F101" s="85">
        <v>32.67</v>
      </c>
      <c r="G101" s="31"/>
      <c r="H101" s="86">
        <f t="shared" si="4"/>
        <v>0</v>
      </c>
      <c r="I101" s="87" t="e">
        <f>H101/$G$436</f>
        <v>#DIV/0!</v>
      </c>
    </row>
    <row r="102" spans="1:9" ht="15.75" thickBot="1" x14ac:dyDescent="0.25">
      <c r="A102" s="7" t="s">
        <v>915</v>
      </c>
      <c r="B102" s="8"/>
      <c r="C102" s="9"/>
      <c r="D102" s="10" t="s">
        <v>496</v>
      </c>
      <c r="E102" s="80">
        <f>SUM(H103:H106)</f>
        <v>0</v>
      </c>
      <c r="F102" s="80"/>
      <c r="G102" s="80"/>
      <c r="H102" s="80"/>
      <c r="I102" s="81" t="e">
        <f>E102/$G$436</f>
        <v>#DIV/0!</v>
      </c>
    </row>
    <row r="103" spans="1:9" x14ac:dyDescent="0.2">
      <c r="A103" s="82" t="s">
        <v>916</v>
      </c>
      <c r="B103" s="83" t="s">
        <v>230</v>
      </c>
      <c r="C103" s="83" t="s">
        <v>16</v>
      </c>
      <c r="D103" s="84" t="s">
        <v>231</v>
      </c>
      <c r="E103" s="83" t="s">
        <v>146</v>
      </c>
      <c r="F103" s="85">
        <v>244.59</v>
      </c>
      <c r="G103" s="31"/>
      <c r="H103" s="86">
        <f t="shared" si="4"/>
        <v>0</v>
      </c>
      <c r="I103" s="87" t="e">
        <f>H103/$G$436</f>
        <v>#DIV/0!</v>
      </c>
    </row>
    <row r="104" spans="1:9" x14ac:dyDescent="0.2">
      <c r="A104" s="82" t="s">
        <v>982</v>
      </c>
      <c r="B104" s="83" t="s">
        <v>497</v>
      </c>
      <c r="C104" s="83" t="s">
        <v>16</v>
      </c>
      <c r="D104" s="84" t="s">
        <v>498</v>
      </c>
      <c r="E104" s="83" t="s">
        <v>146</v>
      </c>
      <c r="F104" s="85">
        <v>5</v>
      </c>
      <c r="G104" s="31"/>
      <c r="H104" s="86">
        <f t="shared" si="4"/>
        <v>0</v>
      </c>
      <c r="I104" s="87" t="e">
        <f>H104/$G$436</f>
        <v>#DIV/0!</v>
      </c>
    </row>
    <row r="105" spans="1:9" x14ac:dyDescent="0.2">
      <c r="A105" s="82" t="s">
        <v>983</v>
      </c>
      <c r="B105" s="83" t="s">
        <v>238</v>
      </c>
      <c r="C105" s="83" t="s">
        <v>16</v>
      </c>
      <c r="D105" s="84" t="s">
        <v>239</v>
      </c>
      <c r="E105" s="83" t="s">
        <v>146</v>
      </c>
      <c r="F105" s="85">
        <v>5</v>
      </c>
      <c r="G105" s="31"/>
      <c r="H105" s="86">
        <f t="shared" si="4"/>
        <v>0</v>
      </c>
      <c r="I105" s="87" t="e">
        <f>H105/$G$436</f>
        <v>#DIV/0!</v>
      </c>
    </row>
    <row r="106" spans="1:9" ht="15.75" thickBot="1" x14ac:dyDescent="0.25">
      <c r="A106" s="82" t="s">
        <v>984</v>
      </c>
      <c r="B106" s="83" t="s">
        <v>499</v>
      </c>
      <c r="C106" s="83" t="s">
        <v>16</v>
      </c>
      <c r="D106" s="84" t="s">
        <v>500</v>
      </c>
      <c r="E106" s="83" t="s">
        <v>146</v>
      </c>
      <c r="F106" s="85">
        <v>13</v>
      </c>
      <c r="G106" s="31"/>
      <c r="H106" s="86">
        <f t="shared" si="4"/>
        <v>0</v>
      </c>
      <c r="I106" s="87" t="e">
        <f>H106/$G$436</f>
        <v>#DIV/0!</v>
      </c>
    </row>
    <row r="107" spans="1:9" ht="15.75" thickBot="1" x14ac:dyDescent="0.25">
      <c r="A107" s="2">
        <v>4</v>
      </c>
      <c r="B107" s="3"/>
      <c r="C107" s="4"/>
      <c r="D107" s="5" t="s">
        <v>266</v>
      </c>
      <c r="E107" s="6">
        <f>E108</f>
        <v>0</v>
      </c>
      <c r="F107" s="6"/>
      <c r="G107" s="12"/>
      <c r="H107" s="6"/>
      <c r="I107" s="79" t="e">
        <f>E107/$G$436</f>
        <v>#DIV/0!</v>
      </c>
    </row>
    <row r="108" spans="1:9" ht="15.75" thickBot="1" x14ac:dyDescent="0.25">
      <c r="A108" s="7" t="s">
        <v>72</v>
      </c>
      <c r="B108" s="8"/>
      <c r="C108" s="9"/>
      <c r="D108" s="10" t="s">
        <v>501</v>
      </c>
      <c r="E108" s="80">
        <f>SUM(H109:H113)</f>
        <v>0</v>
      </c>
      <c r="F108" s="80"/>
      <c r="G108" s="80"/>
      <c r="H108" s="80"/>
      <c r="I108" s="81" t="e">
        <f>E108/$G$436</f>
        <v>#DIV/0!</v>
      </c>
    </row>
    <row r="109" spans="1:9" ht="28.5" x14ac:dyDescent="0.2">
      <c r="A109" s="82" t="s">
        <v>73</v>
      </c>
      <c r="B109" s="83" t="s">
        <v>190</v>
      </c>
      <c r="C109" s="83" t="s">
        <v>104</v>
      </c>
      <c r="D109" s="84" t="s">
        <v>191</v>
      </c>
      <c r="E109" s="83" t="s">
        <v>45</v>
      </c>
      <c r="F109" s="85">
        <v>102</v>
      </c>
      <c r="G109" s="31"/>
      <c r="H109" s="86">
        <f t="shared" si="4"/>
        <v>0</v>
      </c>
      <c r="I109" s="87" t="e">
        <f>H109/$G$436</f>
        <v>#DIV/0!</v>
      </c>
    </row>
    <row r="110" spans="1:9" x14ac:dyDescent="0.2">
      <c r="A110" s="82" t="s">
        <v>326</v>
      </c>
      <c r="B110" s="83" t="s">
        <v>273</v>
      </c>
      <c r="C110" s="83" t="s">
        <v>104</v>
      </c>
      <c r="D110" s="84" t="s">
        <v>274</v>
      </c>
      <c r="E110" s="83" t="s">
        <v>19</v>
      </c>
      <c r="F110" s="85">
        <v>5</v>
      </c>
      <c r="G110" s="31"/>
      <c r="H110" s="86">
        <f t="shared" si="4"/>
        <v>0</v>
      </c>
      <c r="I110" s="87" t="e">
        <f>H110/$G$436</f>
        <v>#DIV/0!</v>
      </c>
    </row>
    <row r="111" spans="1:9" x14ac:dyDescent="0.2">
      <c r="A111" s="82" t="s">
        <v>985</v>
      </c>
      <c r="B111" s="83" t="s">
        <v>275</v>
      </c>
      <c r="C111" s="83" t="s">
        <v>104</v>
      </c>
      <c r="D111" s="84" t="s">
        <v>276</v>
      </c>
      <c r="E111" s="83" t="s">
        <v>19</v>
      </c>
      <c r="F111" s="85">
        <v>5</v>
      </c>
      <c r="G111" s="31"/>
      <c r="H111" s="86">
        <f t="shared" si="4"/>
        <v>0</v>
      </c>
      <c r="I111" s="87" t="e">
        <f>H111/$G$436</f>
        <v>#DIV/0!</v>
      </c>
    </row>
    <row r="112" spans="1:9" x14ac:dyDescent="0.2">
      <c r="A112" s="82" t="s">
        <v>986</v>
      </c>
      <c r="B112" s="83" t="s">
        <v>502</v>
      </c>
      <c r="C112" s="83" t="s">
        <v>16</v>
      </c>
      <c r="D112" s="84" t="s">
        <v>503</v>
      </c>
      <c r="E112" s="83" t="s">
        <v>19</v>
      </c>
      <c r="F112" s="85">
        <v>1</v>
      </c>
      <c r="G112" s="31"/>
      <c r="H112" s="86">
        <f t="shared" si="4"/>
        <v>0</v>
      </c>
      <c r="I112" s="87" t="e">
        <f>H112/$G$436</f>
        <v>#DIV/0!</v>
      </c>
    </row>
    <row r="113" spans="1:9" ht="43.5" thickBot="1" x14ac:dyDescent="0.25">
      <c r="A113" s="82" t="s">
        <v>987</v>
      </c>
      <c r="B113" s="83" t="s">
        <v>504</v>
      </c>
      <c r="C113" s="83" t="s">
        <v>16</v>
      </c>
      <c r="D113" s="84" t="s">
        <v>505</v>
      </c>
      <c r="E113" s="83" t="s">
        <v>45</v>
      </c>
      <c r="F113" s="85">
        <v>1</v>
      </c>
      <c r="G113" s="31"/>
      <c r="H113" s="86">
        <f t="shared" si="4"/>
        <v>0</v>
      </c>
      <c r="I113" s="87" t="e">
        <f>H113/$G$436</f>
        <v>#DIV/0!</v>
      </c>
    </row>
    <row r="114" spans="1:9" ht="15.75" thickBot="1" x14ac:dyDescent="0.25">
      <c r="A114" s="2">
        <v>5</v>
      </c>
      <c r="B114" s="3"/>
      <c r="C114" s="4"/>
      <c r="D114" s="5" t="s">
        <v>506</v>
      </c>
      <c r="E114" s="6">
        <f>E115+E123+E127</f>
        <v>0</v>
      </c>
      <c r="F114" s="6"/>
      <c r="G114" s="12"/>
      <c r="H114" s="6"/>
      <c r="I114" s="79" t="e">
        <f>E114/$G$436</f>
        <v>#DIV/0!</v>
      </c>
    </row>
    <row r="115" spans="1:9" ht="15.75" thickBot="1" x14ac:dyDescent="0.25">
      <c r="A115" s="7" t="s">
        <v>76</v>
      </c>
      <c r="B115" s="8"/>
      <c r="C115" s="9"/>
      <c r="D115" s="10" t="s">
        <v>507</v>
      </c>
      <c r="E115" s="80">
        <f>SUM(H116:H122)</f>
        <v>0</v>
      </c>
      <c r="F115" s="80"/>
      <c r="G115" s="80"/>
      <c r="H115" s="80"/>
      <c r="I115" s="81" t="e">
        <f>E115/$G$436</f>
        <v>#DIV/0!</v>
      </c>
    </row>
    <row r="116" spans="1:9" x14ac:dyDescent="0.2">
      <c r="A116" s="82" t="s">
        <v>77</v>
      </c>
      <c r="B116" s="83" t="s">
        <v>508</v>
      </c>
      <c r="C116" s="83" t="s">
        <v>104</v>
      </c>
      <c r="D116" s="84" t="s">
        <v>509</v>
      </c>
      <c r="E116" s="83" t="s">
        <v>88</v>
      </c>
      <c r="F116" s="85">
        <v>14.95</v>
      </c>
      <c r="G116" s="31"/>
      <c r="H116" s="86">
        <f t="shared" si="4"/>
        <v>0</v>
      </c>
      <c r="I116" s="87" t="e">
        <f t="shared" ref="I116:I122" si="6">H116/$G$436</f>
        <v>#DIV/0!</v>
      </c>
    </row>
    <row r="117" spans="1:9" x14ac:dyDescent="0.2">
      <c r="A117" s="82" t="s">
        <v>78</v>
      </c>
      <c r="B117" s="83" t="s">
        <v>510</v>
      </c>
      <c r="C117" s="83" t="s">
        <v>16</v>
      </c>
      <c r="D117" s="84" t="s">
        <v>511</v>
      </c>
      <c r="E117" s="83" t="s">
        <v>88</v>
      </c>
      <c r="F117" s="85">
        <v>5.75</v>
      </c>
      <c r="G117" s="31"/>
      <c r="H117" s="86">
        <f t="shared" si="4"/>
        <v>0</v>
      </c>
      <c r="I117" s="87" t="e">
        <f t="shared" si="6"/>
        <v>#DIV/0!</v>
      </c>
    </row>
    <row r="118" spans="1:9" x14ac:dyDescent="0.2">
      <c r="A118" s="82" t="s">
        <v>331</v>
      </c>
      <c r="B118" s="83" t="s">
        <v>512</v>
      </c>
      <c r="C118" s="83" t="s">
        <v>16</v>
      </c>
      <c r="D118" s="84" t="s">
        <v>513</v>
      </c>
      <c r="E118" s="83" t="s">
        <v>88</v>
      </c>
      <c r="F118" s="85">
        <v>28.8</v>
      </c>
      <c r="G118" s="31"/>
      <c r="H118" s="86">
        <f t="shared" si="4"/>
        <v>0</v>
      </c>
      <c r="I118" s="87" t="e">
        <f t="shared" si="6"/>
        <v>#DIV/0!</v>
      </c>
    </row>
    <row r="119" spans="1:9" x14ac:dyDescent="0.2">
      <c r="A119" s="82" t="s">
        <v>332</v>
      </c>
      <c r="B119" s="83" t="s">
        <v>240</v>
      </c>
      <c r="C119" s="83" t="s">
        <v>16</v>
      </c>
      <c r="D119" s="84" t="s">
        <v>241</v>
      </c>
      <c r="E119" s="83" t="s">
        <v>88</v>
      </c>
      <c r="F119" s="85">
        <v>25.55</v>
      </c>
      <c r="G119" s="31"/>
      <c r="H119" s="86">
        <f t="shared" si="4"/>
        <v>0</v>
      </c>
      <c r="I119" s="87" t="e">
        <f t="shared" si="6"/>
        <v>#DIV/0!</v>
      </c>
    </row>
    <row r="120" spans="1:9" x14ac:dyDescent="0.2">
      <c r="A120" s="82" t="s">
        <v>333</v>
      </c>
      <c r="B120" s="83" t="s">
        <v>514</v>
      </c>
      <c r="C120" s="83" t="s">
        <v>16</v>
      </c>
      <c r="D120" s="84" t="s">
        <v>515</v>
      </c>
      <c r="E120" s="83" t="s">
        <v>88</v>
      </c>
      <c r="F120" s="85">
        <v>31.72</v>
      </c>
      <c r="G120" s="31"/>
      <c r="H120" s="86">
        <f t="shared" si="4"/>
        <v>0</v>
      </c>
      <c r="I120" s="87" t="e">
        <f t="shared" si="6"/>
        <v>#DIV/0!</v>
      </c>
    </row>
    <row r="121" spans="1:9" x14ac:dyDescent="0.2">
      <c r="A121" s="82" t="s">
        <v>988</v>
      </c>
      <c r="B121" s="83" t="s">
        <v>516</v>
      </c>
      <c r="C121" s="83" t="s">
        <v>16</v>
      </c>
      <c r="D121" s="84" t="s">
        <v>517</v>
      </c>
      <c r="E121" s="83" t="s">
        <v>88</v>
      </c>
      <c r="F121" s="85">
        <v>162.85</v>
      </c>
      <c r="G121" s="31"/>
      <c r="H121" s="86">
        <f t="shared" si="4"/>
        <v>0</v>
      </c>
      <c r="I121" s="87" t="e">
        <f t="shared" si="6"/>
        <v>#DIV/0!</v>
      </c>
    </row>
    <row r="122" spans="1:9" ht="15.75" thickBot="1" x14ac:dyDescent="0.25">
      <c r="A122" s="82" t="s">
        <v>989</v>
      </c>
      <c r="B122" s="83" t="s">
        <v>518</v>
      </c>
      <c r="C122" s="83" t="s">
        <v>16</v>
      </c>
      <c r="D122" s="84" t="s">
        <v>519</v>
      </c>
      <c r="E122" s="83" t="s">
        <v>88</v>
      </c>
      <c r="F122" s="85">
        <v>1.73</v>
      </c>
      <c r="G122" s="31"/>
      <c r="H122" s="86">
        <f t="shared" si="4"/>
        <v>0</v>
      </c>
      <c r="I122" s="87" t="e">
        <f t="shared" si="6"/>
        <v>#DIV/0!</v>
      </c>
    </row>
    <row r="123" spans="1:9" ht="15.75" thickBot="1" x14ac:dyDescent="0.25">
      <c r="A123" s="7" t="s">
        <v>917</v>
      </c>
      <c r="B123" s="8"/>
      <c r="C123" s="9"/>
      <c r="D123" s="10" t="s">
        <v>904</v>
      </c>
      <c r="E123" s="80">
        <f>SUM(H124:H126)</f>
        <v>0</v>
      </c>
      <c r="F123" s="80"/>
      <c r="G123" s="80"/>
      <c r="H123" s="80"/>
      <c r="I123" s="81" t="e">
        <f>E123/$G$436</f>
        <v>#DIV/0!</v>
      </c>
    </row>
    <row r="124" spans="1:9" ht="28.5" x14ac:dyDescent="0.2">
      <c r="A124" s="82" t="s">
        <v>918</v>
      </c>
      <c r="B124" s="83" t="s">
        <v>520</v>
      </c>
      <c r="C124" s="83" t="s">
        <v>104</v>
      </c>
      <c r="D124" s="84" t="s">
        <v>521</v>
      </c>
      <c r="E124" s="83" t="s">
        <v>88</v>
      </c>
      <c r="F124" s="85">
        <v>44</v>
      </c>
      <c r="G124" s="31"/>
      <c r="H124" s="86">
        <f t="shared" si="4"/>
        <v>0</v>
      </c>
      <c r="I124" s="87" t="e">
        <f>H124/$G$436</f>
        <v>#DIV/0!</v>
      </c>
    </row>
    <row r="125" spans="1:9" x14ac:dyDescent="0.2">
      <c r="A125" s="82" t="s">
        <v>990</v>
      </c>
      <c r="B125" s="83" t="s">
        <v>522</v>
      </c>
      <c r="C125" s="83" t="s">
        <v>16</v>
      </c>
      <c r="D125" s="84" t="s">
        <v>523</v>
      </c>
      <c r="E125" s="83" t="s">
        <v>88</v>
      </c>
      <c r="F125" s="85">
        <v>1.8</v>
      </c>
      <c r="G125" s="31"/>
      <c r="H125" s="86">
        <f t="shared" ref="H125:H185" si="7">ROUND((G125*F125),2)</f>
        <v>0</v>
      </c>
      <c r="I125" s="87" t="e">
        <f>H125/$G$436</f>
        <v>#DIV/0!</v>
      </c>
    </row>
    <row r="126" spans="1:9" ht="15.75" thickBot="1" x14ac:dyDescent="0.25">
      <c r="A126" s="82" t="s">
        <v>991</v>
      </c>
      <c r="B126" s="83" t="s">
        <v>524</v>
      </c>
      <c r="C126" s="83" t="s">
        <v>16</v>
      </c>
      <c r="D126" s="84" t="s">
        <v>525</v>
      </c>
      <c r="E126" s="83" t="s">
        <v>88</v>
      </c>
      <c r="F126" s="85">
        <v>22.98</v>
      </c>
      <c r="G126" s="31"/>
      <c r="H126" s="86">
        <f t="shared" si="7"/>
        <v>0</v>
      </c>
      <c r="I126" s="87" t="e">
        <f>H126/$G$436</f>
        <v>#DIV/0!</v>
      </c>
    </row>
    <row r="127" spans="1:9" ht="15.75" thickBot="1" x14ac:dyDescent="0.25">
      <c r="A127" s="7" t="s">
        <v>919</v>
      </c>
      <c r="B127" s="8"/>
      <c r="C127" s="9"/>
      <c r="D127" s="10" t="s">
        <v>526</v>
      </c>
      <c r="E127" s="80">
        <f>SUM(H128)</f>
        <v>0</v>
      </c>
      <c r="F127" s="80"/>
      <c r="G127" s="80"/>
      <c r="H127" s="80"/>
      <c r="I127" s="81" t="e">
        <f>E127/$G$436</f>
        <v>#DIV/0!</v>
      </c>
    </row>
    <row r="128" spans="1:9" ht="29.25" thickBot="1" x14ac:dyDescent="0.25">
      <c r="A128" s="82" t="s">
        <v>920</v>
      </c>
      <c r="B128" s="83">
        <v>90436</v>
      </c>
      <c r="C128" s="83" t="s">
        <v>98</v>
      </c>
      <c r="D128" s="84" t="s">
        <v>527</v>
      </c>
      <c r="E128" s="83" t="s">
        <v>19</v>
      </c>
      <c r="F128" s="85">
        <v>50</v>
      </c>
      <c r="G128" s="31"/>
      <c r="H128" s="86">
        <f t="shared" si="7"/>
        <v>0</v>
      </c>
      <c r="I128" s="87" t="e">
        <f>H128/$G$436</f>
        <v>#DIV/0!</v>
      </c>
    </row>
    <row r="129" spans="1:9" ht="15.75" thickBot="1" x14ac:dyDescent="0.25">
      <c r="A129" s="2">
        <v>6</v>
      </c>
      <c r="B129" s="3"/>
      <c r="C129" s="4"/>
      <c r="D129" s="5" t="s">
        <v>531</v>
      </c>
      <c r="E129" s="6">
        <f>E130+E147+E152+E160</f>
        <v>0</v>
      </c>
      <c r="F129" s="6"/>
      <c r="G129" s="12"/>
      <c r="H129" s="6"/>
      <c r="I129" s="79" t="e">
        <f>E129/$G$436</f>
        <v>#DIV/0!</v>
      </c>
    </row>
    <row r="130" spans="1:9" ht="15.75" thickBot="1" x14ac:dyDescent="0.25">
      <c r="A130" s="7" t="s">
        <v>79</v>
      </c>
      <c r="B130" s="8"/>
      <c r="C130" s="9"/>
      <c r="D130" s="10" t="s">
        <v>532</v>
      </c>
      <c r="E130" s="80">
        <f>SUM(H131:H146)</f>
        <v>0</v>
      </c>
      <c r="F130" s="80"/>
      <c r="G130" s="80"/>
      <c r="H130" s="80"/>
      <c r="I130" s="81" t="e">
        <f>E130/$G$436</f>
        <v>#DIV/0!</v>
      </c>
    </row>
    <row r="131" spans="1:9" ht="28.5" x14ac:dyDescent="0.2">
      <c r="A131" s="82" t="s">
        <v>80</v>
      </c>
      <c r="B131" s="83">
        <v>88488</v>
      </c>
      <c r="C131" s="83" t="s">
        <v>98</v>
      </c>
      <c r="D131" s="84" t="s">
        <v>533</v>
      </c>
      <c r="E131" s="83" t="s">
        <v>88</v>
      </c>
      <c r="F131" s="85">
        <v>2640</v>
      </c>
      <c r="G131" s="31"/>
      <c r="H131" s="86">
        <f t="shared" si="7"/>
        <v>0</v>
      </c>
      <c r="I131" s="87" t="e">
        <f t="shared" ref="I131:I146" si="8">H131/$G$436</f>
        <v>#DIV/0!</v>
      </c>
    </row>
    <row r="132" spans="1:9" ht="28.5" x14ac:dyDescent="0.2">
      <c r="A132" s="82" t="s">
        <v>81</v>
      </c>
      <c r="B132" s="83">
        <v>88489</v>
      </c>
      <c r="C132" s="83" t="s">
        <v>98</v>
      </c>
      <c r="D132" s="84" t="s">
        <v>534</v>
      </c>
      <c r="E132" s="83" t="s">
        <v>88</v>
      </c>
      <c r="F132" s="85">
        <v>5324</v>
      </c>
      <c r="G132" s="31"/>
      <c r="H132" s="86">
        <f t="shared" si="7"/>
        <v>0</v>
      </c>
      <c r="I132" s="87" t="e">
        <f t="shared" si="8"/>
        <v>#DIV/0!</v>
      </c>
    </row>
    <row r="133" spans="1:9" ht="28.5" x14ac:dyDescent="0.2">
      <c r="A133" s="82" t="s">
        <v>82</v>
      </c>
      <c r="B133" s="83">
        <v>88497</v>
      </c>
      <c r="C133" s="83" t="s">
        <v>98</v>
      </c>
      <c r="D133" s="84" t="s">
        <v>535</v>
      </c>
      <c r="E133" s="83" t="s">
        <v>88</v>
      </c>
      <c r="F133" s="85">
        <v>7.15</v>
      </c>
      <c r="G133" s="31"/>
      <c r="H133" s="86">
        <f t="shared" si="7"/>
        <v>0</v>
      </c>
      <c r="I133" s="87" t="e">
        <f t="shared" si="8"/>
        <v>#DIV/0!</v>
      </c>
    </row>
    <row r="134" spans="1:9" x14ac:dyDescent="0.2">
      <c r="A134" s="82" t="s">
        <v>360</v>
      </c>
      <c r="B134" s="83">
        <v>98397</v>
      </c>
      <c r="C134" s="83" t="s">
        <v>98</v>
      </c>
      <c r="D134" s="84" t="s">
        <v>536</v>
      </c>
      <c r="E134" s="83" t="s">
        <v>88</v>
      </c>
      <c r="F134" s="85">
        <v>1.1000000000000001</v>
      </c>
      <c r="G134" s="31"/>
      <c r="H134" s="86">
        <f t="shared" si="7"/>
        <v>0</v>
      </c>
      <c r="I134" s="87" t="e">
        <f t="shared" si="8"/>
        <v>#DIV/0!</v>
      </c>
    </row>
    <row r="135" spans="1:9" ht="42.75" x14ac:dyDescent="0.2">
      <c r="A135" s="82" t="s">
        <v>528</v>
      </c>
      <c r="B135" s="83">
        <v>100720</v>
      </c>
      <c r="C135" s="83" t="s">
        <v>98</v>
      </c>
      <c r="D135" s="84" t="s">
        <v>321</v>
      </c>
      <c r="E135" s="83" t="s">
        <v>88</v>
      </c>
      <c r="F135" s="85">
        <v>1055.93</v>
      </c>
      <c r="G135" s="31"/>
      <c r="H135" s="86">
        <f t="shared" si="7"/>
        <v>0</v>
      </c>
      <c r="I135" s="87" t="e">
        <f t="shared" si="8"/>
        <v>#DIV/0!</v>
      </c>
    </row>
    <row r="136" spans="1:9" ht="57" x14ac:dyDescent="0.2">
      <c r="A136" s="82" t="s">
        <v>529</v>
      </c>
      <c r="B136" s="83">
        <v>100722</v>
      </c>
      <c r="C136" s="83" t="s">
        <v>98</v>
      </c>
      <c r="D136" s="84" t="s">
        <v>144</v>
      </c>
      <c r="E136" s="83" t="s">
        <v>88</v>
      </c>
      <c r="F136" s="85">
        <v>286.2</v>
      </c>
      <c r="G136" s="31"/>
      <c r="H136" s="86">
        <f t="shared" si="7"/>
        <v>0</v>
      </c>
      <c r="I136" s="87" t="e">
        <f t="shared" si="8"/>
        <v>#DIV/0!</v>
      </c>
    </row>
    <row r="137" spans="1:9" ht="57" x14ac:dyDescent="0.2">
      <c r="A137" s="82" t="s">
        <v>530</v>
      </c>
      <c r="B137" s="83">
        <v>100740</v>
      </c>
      <c r="C137" s="83" t="s">
        <v>98</v>
      </c>
      <c r="D137" s="84" t="s">
        <v>537</v>
      </c>
      <c r="E137" s="83" t="s">
        <v>88</v>
      </c>
      <c r="F137" s="85">
        <v>199.1</v>
      </c>
      <c r="G137" s="31"/>
      <c r="H137" s="86">
        <f t="shared" si="7"/>
        <v>0</v>
      </c>
      <c r="I137" s="87" t="e">
        <f t="shared" si="8"/>
        <v>#DIV/0!</v>
      </c>
    </row>
    <row r="138" spans="1:9" ht="57" x14ac:dyDescent="0.2">
      <c r="A138" s="82" t="s">
        <v>992</v>
      </c>
      <c r="B138" s="83">
        <v>100758</v>
      </c>
      <c r="C138" s="83" t="s">
        <v>98</v>
      </c>
      <c r="D138" s="84" t="s">
        <v>538</v>
      </c>
      <c r="E138" s="83" t="s">
        <v>88</v>
      </c>
      <c r="F138" s="85">
        <v>386.16</v>
      </c>
      <c r="G138" s="31"/>
      <c r="H138" s="86">
        <f t="shared" si="7"/>
        <v>0</v>
      </c>
      <c r="I138" s="87" t="e">
        <f t="shared" si="8"/>
        <v>#DIV/0!</v>
      </c>
    </row>
    <row r="139" spans="1:9" ht="28.5" x14ac:dyDescent="0.2">
      <c r="A139" s="82" t="s">
        <v>993</v>
      </c>
      <c r="B139" s="83" t="s">
        <v>539</v>
      </c>
      <c r="C139" s="83" t="s">
        <v>104</v>
      </c>
      <c r="D139" s="84" t="s">
        <v>540</v>
      </c>
      <c r="E139" s="83" t="s">
        <v>88</v>
      </c>
      <c r="F139" s="85">
        <v>22</v>
      </c>
      <c r="G139" s="31"/>
      <c r="H139" s="86">
        <f t="shared" si="7"/>
        <v>0</v>
      </c>
      <c r="I139" s="87" t="e">
        <f t="shared" si="8"/>
        <v>#DIV/0!</v>
      </c>
    </row>
    <row r="140" spans="1:9" x14ac:dyDescent="0.2">
      <c r="A140" s="82" t="s">
        <v>994</v>
      </c>
      <c r="B140" s="83" t="s">
        <v>541</v>
      </c>
      <c r="C140" s="83" t="s">
        <v>104</v>
      </c>
      <c r="D140" s="84" t="s">
        <v>542</v>
      </c>
      <c r="E140" s="83" t="s">
        <v>88</v>
      </c>
      <c r="F140" s="85">
        <v>55</v>
      </c>
      <c r="G140" s="31"/>
      <c r="H140" s="86">
        <f t="shared" si="7"/>
        <v>0</v>
      </c>
      <c r="I140" s="87" t="e">
        <f t="shared" si="8"/>
        <v>#DIV/0!</v>
      </c>
    </row>
    <row r="141" spans="1:9" ht="28.5" x14ac:dyDescent="0.2">
      <c r="A141" s="82" t="s">
        <v>995</v>
      </c>
      <c r="B141" s="83" t="s">
        <v>140</v>
      </c>
      <c r="C141" s="83" t="s">
        <v>104</v>
      </c>
      <c r="D141" s="84" t="s">
        <v>141</v>
      </c>
      <c r="E141" s="83" t="s">
        <v>45</v>
      </c>
      <c r="F141" s="85">
        <v>1682.15</v>
      </c>
      <c r="G141" s="31"/>
      <c r="H141" s="86">
        <f t="shared" si="7"/>
        <v>0</v>
      </c>
      <c r="I141" s="87" t="e">
        <f t="shared" si="8"/>
        <v>#DIV/0!</v>
      </c>
    </row>
    <row r="142" spans="1:9" ht="28.5" x14ac:dyDescent="0.2">
      <c r="A142" s="82" t="s">
        <v>996</v>
      </c>
      <c r="B142" s="83" t="s">
        <v>404</v>
      </c>
      <c r="C142" s="83" t="s">
        <v>104</v>
      </c>
      <c r="D142" s="84" t="s">
        <v>405</v>
      </c>
      <c r="E142" s="83" t="s">
        <v>88</v>
      </c>
      <c r="F142" s="85">
        <v>51.81</v>
      </c>
      <c r="G142" s="31"/>
      <c r="H142" s="86">
        <f t="shared" si="7"/>
        <v>0</v>
      </c>
      <c r="I142" s="87" t="e">
        <f t="shared" si="8"/>
        <v>#DIV/0!</v>
      </c>
    </row>
    <row r="143" spans="1:9" ht="28.5" x14ac:dyDescent="0.2">
      <c r="A143" s="82" t="s">
        <v>997</v>
      </c>
      <c r="B143" s="83" t="s">
        <v>406</v>
      </c>
      <c r="C143" s="83" t="s">
        <v>104</v>
      </c>
      <c r="D143" s="84" t="s">
        <v>407</v>
      </c>
      <c r="E143" s="83" t="s">
        <v>88</v>
      </c>
      <c r="F143" s="85">
        <v>2.81</v>
      </c>
      <c r="G143" s="31"/>
      <c r="H143" s="86">
        <f t="shared" si="7"/>
        <v>0</v>
      </c>
      <c r="I143" s="87" t="e">
        <f t="shared" si="8"/>
        <v>#DIV/0!</v>
      </c>
    </row>
    <row r="144" spans="1:9" x14ac:dyDescent="0.2">
      <c r="A144" s="82" t="s">
        <v>998</v>
      </c>
      <c r="B144" s="83" t="s">
        <v>1134</v>
      </c>
      <c r="C144" s="83" t="s">
        <v>104</v>
      </c>
      <c r="D144" s="84" t="s">
        <v>1133</v>
      </c>
      <c r="E144" s="83" t="s">
        <v>88</v>
      </c>
      <c r="F144" s="85">
        <v>1195.6099999999999</v>
      </c>
      <c r="G144" s="31"/>
      <c r="H144" s="86">
        <f t="shared" si="7"/>
        <v>0</v>
      </c>
      <c r="I144" s="87" t="e">
        <f t="shared" si="8"/>
        <v>#DIV/0!</v>
      </c>
    </row>
    <row r="145" spans="1:9" x14ac:dyDescent="0.2">
      <c r="A145" s="82" t="s">
        <v>999</v>
      </c>
      <c r="B145" s="83" t="s">
        <v>59</v>
      </c>
      <c r="C145" s="83" t="s">
        <v>16</v>
      </c>
      <c r="D145" s="84" t="s">
        <v>60</v>
      </c>
      <c r="E145" s="83" t="s">
        <v>28</v>
      </c>
      <c r="F145" s="85">
        <v>25.85</v>
      </c>
      <c r="G145" s="31"/>
      <c r="H145" s="86">
        <f t="shared" si="7"/>
        <v>0</v>
      </c>
      <c r="I145" s="87" t="e">
        <f t="shared" si="8"/>
        <v>#DIV/0!</v>
      </c>
    </row>
    <row r="146" spans="1:9" ht="15.75" thickBot="1" x14ac:dyDescent="0.25">
      <c r="A146" s="82" t="s">
        <v>1000</v>
      </c>
      <c r="B146" s="83" t="s">
        <v>543</v>
      </c>
      <c r="C146" s="83" t="s">
        <v>16</v>
      </c>
      <c r="D146" s="84" t="s">
        <v>544</v>
      </c>
      <c r="E146" s="83" t="s">
        <v>88</v>
      </c>
      <c r="F146" s="85">
        <v>46.75</v>
      </c>
      <c r="G146" s="31"/>
      <c r="H146" s="86">
        <f t="shared" si="7"/>
        <v>0</v>
      </c>
      <c r="I146" s="87" t="e">
        <f t="shared" si="8"/>
        <v>#DIV/0!</v>
      </c>
    </row>
    <row r="147" spans="1:9" ht="15.75" thickBot="1" x14ac:dyDescent="0.25">
      <c r="A147" s="7" t="s">
        <v>83</v>
      </c>
      <c r="B147" s="8"/>
      <c r="C147" s="9"/>
      <c r="D147" s="10" t="s">
        <v>545</v>
      </c>
      <c r="E147" s="80">
        <f>SUM(H148:H151)</f>
        <v>0</v>
      </c>
      <c r="F147" s="80"/>
      <c r="G147" s="80"/>
      <c r="H147" s="80"/>
      <c r="I147" s="81" t="e">
        <f>E147/$G$436</f>
        <v>#DIV/0!</v>
      </c>
    </row>
    <row r="148" spans="1:9" ht="57" x14ac:dyDescent="0.2">
      <c r="A148" s="82" t="s">
        <v>84</v>
      </c>
      <c r="B148" s="83" t="s">
        <v>400</v>
      </c>
      <c r="C148" s="83" t="s">
        <v>104</v>
      </c>
      <c r="D148" s="84" t="s">
        <v>401</v>
      </c>
      <c r="E148" s="83" t="s">
        <v>88</v>
      </c>
      <c r="F148" s="85">
        <v>141.30000000000001</v>
      </c>
      <c r="G148" s="31"/>
      <c r="H148" s="86">
        <f t="shared" si="7"/>
        <v>0</v>
      </c>
      <c r="I148" s="87" t="e">
        <f>H148/$G$436</f>
        <v>#DIV/0!</v>
      </c>
    </row>
    <row r="149" spans="1:9" x14ac:dyDescent="0.2">
      <c r="A149" s="82" t="s">
        <v>85</v>
      </c>
      <c r="B149" s="83" t="s">
        <v>402</v>
      </c>
      <c r="C149" s="83" t="s">
        <v>104</v>
      </c>
      <c r="D149" s="84" t="s">
        <v>403</v>
      </c>
      <c r="E149" s="83" t="s">
        <v>88</v>
      </c>
      <c r="F149" s="85">
        <v>24.520000000000003</v>
      </c>
      <c r="G149" s="31"/>
      <c r="H149" s="86">
        <f t="shared" si="7"/>
        <v>0</v>
      </c>
      <c r="I149" s="87" t="e">
        <f>H149/$G$436</f>
        <v>#DIV/0!</v>
      </c>
    </row>
    <row r="150" spans="1:9" x14ac:dyDescent="0.2">
      <c r="A150" s="82" t="s">
        <v>361</v>
      </c>
      <c r="B150" s="83" t="s">
        <v>546</v>
      </c>
      <c r="C150" s="83" t="s">
        <v>104</v>
      </c>
      <c r="D150" s="84" t="s">
        <v>547</v>
      </c>
      <c r="E150" s="83" t="s">
        <v>88</v>
      </c>
      <c r="F150" s="85">
        <v>40</v>
      </c>
      <c r="G150" s="31"/>
      <c r="H150" s="86">
        <f t="shared" si="7"/>
        <v>0</v>
      </c>
      <c r="I150" s="87" t="e">
        <f>H150/$G$436</f>
        <v>#DIV/0!</v>
      </c>
    </row>
    <row r="151" spans="1:9" ht="29.25" thickBot="1" x14ac:dyDescent="0.25">
      <c r="A151" s="82" t="s">
        <v>1001</v>
      </c>
      <c r="B151" s="83" t="s">
        <v>548</v>
      </c>
      <c r="C151" s="83" t="s">
        <v>16</v>
      </c>
      <c r="D151" s="84" t="s">
        <v>549</v>
      </c>
      <c r="E151" s="83" t="s">
        <v>146</v>
      </c>
      <c r="F151" s="85">
        <v>7</v>
      </c>
      <c r="G151" s="31"/>
      <c r="H151" s="86">
        <f t="shared" si="7"/>
        <v>0</v>
      </c>
      <c r="I151" s="87" t="e">
        <f>H151/$G$436</f>
        <v>#DIV/0!</v>
      </c>
    </row>
    <row r="152" spans="1:9" ht="15.75" thickBot="1" x14ac:dyDescent="0.25">
      <c r="A152" s="7" t="s">
        <v>86</v>
      </c>
      <c r="B152" s="8"/>
      <c r="C152" s="9"/>
      <c r="D152" s="10" t="s">
        <v>550</v>
      </c>
      <c r="E152" s="80">
        <f>SUM(H153:H159)</f>
        <v>0</v>
      </c>
      <c r="F152" s="80"/>
      <c r="G152" s="80"/>
      <c r="H152" s="80"/>
      <c r="I152" s="81" t="e">
        <f>E152/$G$436</f>
        <v>#DIV/0!</v>
      </c>
    </row>
    <row r="153" spans="1:9" ht="42.75" x14ac:dyDescent="0.2">
      <c r="A153" s="82" t="s">
        <v>87</v>
      </c>
      <c r="B153" s="83">
        <v>100480</v>
      </c>
      <c r="C153" s="83" t="s">
        <v>98</v>
      </c>
      <c r="D153" s="84" t="s">
        <v>551</v>
      </c>
      <c r="E153" s="83" t="s">
        <v>146</v>
      </c>
      <c r="F153" s="85">
        <v>2</v>
      </c>
      <c r="G153" s="31"/>
      <c r="H153" s="86">
        <f t="shared" si="7"/>
        <v>0</v>
      </c>
      <c r="I153" s="87" t="e">
        <f t="shared" ref="I153:I159" si="9">H153/$G$436</f>
        <v>#DIV/0!</v>
      </c>
    </row>
    <row r="154" spans="1:9" x14ac:dyDescent="0.2">
      <c r="A154" s="82" t="s">
        <v>1002</v>
      </c>
      <c r="B154" s="83" t="s">
        <v>552</v>
      </c>
      <c r="C154" s="83" t="s">
        <v>16</v>
      </c>
      <c r="D154" s="84" t="s">
        <v>553</v>
      </c>
      <c r="E154" s="83" t="s">
        <v>88</v>
      </c>
      <c r="F154" s="85">
        <v>209</v>
      </c>
      <c r="G154" s="31"/>
      <c r="H154" s="86">
        <f t="shared" si="7"/>
        <v>0</v>
      </c>
      <c r="I154" s="87" t="e">
        <f t="shared" si="9"/>
        <v>#DIV/0!</v>
      </c>
    </row>
    <row r="155" spans="1:9" x14ac:dyDescent="0.2">
      <c r="A155" s="82" t="s">
        <v>1003</v>
      </c>
      <c r="B155" s="83" t="s">
        <v>244</v>
      </c>
      <c r="C155" s="83" t="s">
        <v>16</v>
      </c>
      <c r="D155" s="84" t="s">
        <v>245</v>
      </c>
      <c r="E155" s="83" t="s">
        <v>88</v>
      </c>
      <c r="F155" s="85">
        <v>209</v>
      </c>
      <c r="G155" s="31"/>
      <c r="H155" s="86">
        <f t="shared" si="7"/>
        <v>0</v>
      </c>
      <c r="I155" s="87" t="e">
        <f t="shared" si="9"/>
        <v>#DIV/0!</v>
      </c>
    </row>
    <row r="156" spans="1:9" x14ac:dyDescent="0.2">
      <c r="A156" s="82" t="s">
        <v>1004</v>
      </c>
      <c r="B156" s="83" t="s">
        <v>246</v>
      </c>
      <c r="C156" s="83" t="s">
        <v>16</v>
      </c>
      <c r="D156" s="84" t="s">
        <v>247</v>
      </c>
      <c r="E156" s="83" t="s">
        <v>88</v>
      </c>
      <c r="F156" s="85">
        <v>226.5</v>
      </c>
      <c r="G156" s="31"/>
      <c r="H156" s="86">
        <f t="shared" si="7"/>
        <v>0</v>
      </c>
      <c r="I156" s="87" t="e">
        <f t="shared" si="9"/>
        <v>#DIV/0!</v>
      </c>
    </row>
    <row r="157" spans="1:9" x14ac:dyDescent="0.2">
      <c r="A157" s="82" t="s">
        <v>1005</v>
      </c>
      <c r="B157" s="83" t="s">
        <v>46</v>
      </c>
      <c r="C157" s="83" t="s">
        <v>16</v>
      </c>
      <c r="D157" s="84" t="s">
        <v>47</v>
      </c>
      <c r="E157" s="83" t="s">
        <v>45</v>
      </c>
      <c r="F157" s="85">
        <v>457.16</v>
      </c>
      <c r="G157" s="31"/>
      <c r="H157" s="86">
        <f t="shared" si="7"/>
        <v>0</v>
      </c>
      <c r="I157" s="87" t="e">
        <f t="shared" si="9"/>
        <v>#DIV/0!</v>
      </c>
    </row>
    <row r="158" spans="1:9" x14ac:dyDescent="0.2">
      <c r="A158" s="82" t="s">
        <v>1006</v>
      </c>
      <c r="B158" s="83" t="s">
        <v>248</v>
      </c>
      <c r="C158" s="83" t="s">
        <v>16</v>
      </c>
      <c r="D158" s="84" t="s">
        <v>249</v>
      </c>
      <c r="E158" s="83" t="s">
        <v>88</v>
      </c>
      <c r="F158" s="85">
        <v>12.5</v>
      </c>
      <c r="G158" s="31"/>
      <c r="H158" s="86">
        <f t="shared" si="7"/>
        <v>0</v>
      </c>
      <c r="I158" s="87" t="e">
        <f t="shared" si="9"/>
        <v>#DIV/0!</v>
      </c>
    </row>
    <row r="159" spans="1:9" ht="43.5" thickBot="1" x14ac:dyDescent="0.25">
      <c r="A159" s="82" t="s">
        <v>1007</v>
      </c>
      <c r="B159" s="83" t="s">
        <v>554</v>
      </c>
      <c r="C159" s="83" t="s">
        <v>16</v>
      </c>
      <c r="D159" s="84" t="s">
        <v>555</v>
      </c>
      <c r="E159" s="83" t="s">
        <v>88</v>
      </c>
      <c r="F159" s="85">
        <v>59</v>
      </c>
      <c r="G159" s="31"/>
      <c r="H159" s="86">
        <f t="shared" si="7"/>
        <v>0</v>
      </c>
      <c r="I159" s="87" t="e">
        <f t="shared" si="9"/>
        <v>#DIV/0!</v>
      </c>
    </row>
    <row r="160" spans="1:9" ht="15.75" thickBot="1" x14ac:dyDescent="0.25">
      <c r="A160" s="7" t="s">
        <v>921</v>
      </c>
      <c r="B160" s="8"/>
      <c r="C160" s="9"/>
      <c r="D160" s="10" t="s">
        <v>556</v>
      </c>
      <c r="E160" s="80">
        <f>SUM(H161)</f>
        <v>0</v>
      </c>
      <c r="F160" s="80"/>
      <c r="G160" s="80"/>
      <c r="H160" s="80"/>
      <c r="I160" s="81" t="e">
        <f>E160/$G$436</f>
        <v>#DIV/0!</v>
      </c>
    </row>
    <row r="161" spans="1:9" ht="15.75" thickBot="1" x14ac:dyDescent="0.25">
      <c r="A161" s="82" t="s">
        <v>922</v>
      </c>
      <c r="B161" s="83" t="s">
        <v>557</v>
      </c>
      <c r="C161" s="83" t="s">
        <v>16</v>
      </c>
      <c r="D161" s="84" t="s">
        <v>558</v>
      </c>
      <c r="E161" s="83" t="s">
        <v>45</v>
      </c>
      <c r="F161" s="85">
        <v>80</v>
      </c>
      <c r="G161" s="31"/>
      <c r="H161" s="86">
        <f t="shared" si="7"/>
        <v>0</v>
      </c>
      <c r="I161" s="87" t="e">
        <f>H161/$G$436</f>
        <v>#DIV/0!</v>
      </c>
    </row>
    <row r="162" spans="1:9" ht="15.75" thickBot="1" x14ac:dyDescent="0.25">
      <c r="A162" s="2">
        <v>7</v>
      </c>
      <c r="B162" s="3"/>
      <c r="C162" s="4"/>
      <c r="D162" s="5" t="s">
        <v>559</v>
      </c>
      <c r="E162" s="6">
        <f>E163</f>
        <v>0</v>
      </c>
      <c r="F162" s="6"/>
      <c r="G162" s="12"/>
      <c r="H162" s="6"/>
      <c r="I162" s="79" t="e">
        <f>E162/$G$436</f>
        <v>#DIV/0!</v>
      </c>
    </row>
    <row r="163" spans="1:9" ht="15.75" thickBot="1" x14ac:dyDescent="0.25">
      <c r="A163" s="7" t="s">
        <v>89</v>
      </c>
      <c r="B163" s="8"/>
      <c r="C163" s="9"/>
      <c r="D163" s="10" t="s">
        <v>559</v>
      </c>
      <c r="E163" s="80">
        <f>SUM(H164:H166)</f>
        <v>0</v>
      </c>
      <c r="F163" s="80"/>
      <c r="G163" s="80"/>
      <c r="H163" s="80"/>
      <c r="I163" s="81" t="e">
        <f>E163/$G$436</f>
        <v>#DIV/0!</v>
      </c>
    </row>
    <row r="164" spans="1:9" x14ac:dyDescent="0.2">
      <c r="A164" s="82" t="s">
        <v>90</v>
      </c>
      <c r="B164" s="83" t="s">
        <v>336</v>
      </c>
      <c r="C164" s="83" t="s">
        <v>16</v>
      </c>
      <c r="D164" s="84" t="s">
        <v>337</v>
      </c>
      <c r="E164" s="83" t="s">
        <v>146</v>
      </c>
      <c r="F164" s="85">
        <v>4.53</v>
      </c>
      <c r="G164" s="31"/>
      <c r="H164" s="86">
        <f t="shared" si="7"/>
        <v>0</v>
      </c>
      <c r="I164" s="87" t="e">
        <f>H164/$G$436</f>
        <v>#DIV/0!</v>
      </c>
    </row>
    <row r="165" spans="1:9" x14ac:dyDescent="0.2">
      <c r="A165" s="82" t="s">
        <v>564</v>
      </c>
      <c r="B165" s="83" t="s">
        <v>560</v>
      </c>
      <c r="C165" s="83" t="s">
        <v>16</v>
      </c>
      <c r="D165" s="84" t="s">
        <v>561</v>
      </c>
      <c r="E165" s="83" t="s">
        <v>88</v>
      </c>
      <c r="F165" s="85">
        <v>52</v>
      </c>
      <c r="G165" s="31"/>
      <c r="H165" s="86">
        <f t="shared" si="7"/>
        <v>0</v>
      </c>
      <c r="I165" s="87" t="e">
        <f>H165/$G$436</f>
        <v>#DIV/0!</v>
      </c>
    </row>
    <row r="166" spans="1:9" ht="15.75" thickBot="1" x14ac:dyDescent="0.25">
      <c r="A166" s="82" t="s">
        <v>565</v>
      </c>
      <c r="B166" s="83" t="s">
        <v>562</v>
      </c>
      <c r="C166" s="83" t="s">
        <v>16</v>
      </c>
      <c r="D166" s="84" t="s">
        <v>563</v>
      </c>
      <c r="E166" s="83" t="s">
        <v>88</v>
      </c>
      <c r="F166" s="85">
        <v>2</v>
      </c>
      <c r="G166" s="31"/>
      <c r="H166" s="86">
        <f t="shared" si="7"/>
        <v>0</v>
      </c>
      <c r="I166" s="87" t="e">
        <f>H166/$G$436</f>
        <v>#DIV/0!</v>
      </c>
    </row>
    <row r="167" spans="1:9" ht="15.75" thickBot="1" x14ac:dyDescent="0.25">
      <c r="A167" s="2">
        <v>8</v>
      </c>
      <c r="B167" s="3"/>
      <c r="C167" s="4"/>
      <c r="D167" s="5" t="s">
        <v>566</v>
      </c>
      <c r="E167" s="6">
        <f>E168+E170+E175+E179</f>
        <v>0</v>
      </c>
      <c r="F167" s="6"/>
      <c r="G167" s="12"/>
      <c r="H167" s="6"/>
      <c r="I167" s="79" t="e">
        <f>E167/$G$436</f>
        <v>#DIV/0!</v>
      </c>
    </row>
    <row r="168" spans="1:9" ht="15.75" thickBot="1" x14ac:dyDescent="0.25">
      <c r="A168" s="7" t="s">
        <v>93</v>
      </c>
      <c r="B168" s="8"/>
      <c r="C168" s="9"/>
      <c r="D168" s="10" t="s">
        <v>567</v>
      </c>
      <c r="E168" s="80">
        <f>SUM(H169)</f>
        <v>0</v>
      </c>
      <c r="F168" s="80"/>
      <c r="G168" s="80"/>
      <c r="H168" s="80"/>
      <c r="I168" s="81" t="e">
        <f>E168/$G$436</f>
        <v>#DIV/0!</v>
      </c>
    </row>
    <row r="169" spans="1:9" ht="29.25" thickBot="1" x14ac:dyDescent="0.25">
      <c r="A169" s="82" t="s">
        <v>94</v>
      </c>
      <c r="B169" s="83" t="s">
        <v>242</v>
      </c>
      <c r="C169" s="83" t="s">
        <v>16</v>
      </c>
      <c r="D169" s="84" t="s">
        <v>243</v>
      </c>
      <c r="E169" s="83" t="s">
        <v>88</v>
      </c>
      <c r="F169" s="85">
        <v>1.7</v>
      </c>
      <c r="G169" s="31"/>
      <c r="H169" s="86">
        <f t="shared" si="7"/>
        <v>0</v>
      </c>
      <c r="I169" s="87" t="e">
        <f>H169/$G$436</f>
        <v>#DIV/0!</v>
      </c>
    </row>
    <row r="170" spans="1:9" ht="15.75" thickBot="1" x14ac:dyDescent="0.25">
      <c r="A170" s="7" t="s">
        <v>923</v>
      </c>
      <c r="B170" s="8"/>
      <c r="C170" s="9"/>
      <c r="D170" s="10" t="s">
        <v>568</v>
      </c>
      <c r="E170" s="80">
        <f>SUM(H171:H174)</f>
        <v>0</v>
      </c>
      <c r="F170" s="80"/>
      <c r="G170" s="80"/>
      <c r="H170" s="80"/>
      <c r="I170" s="81" t="e">
        <f>E170/$G$436</f>
        <v>#DIV/0!</v>
      </c>
    </row>
    <row r="171" spans="1:9" ht="57" x14ac:dyDescent="0.2">
      <c r="A171" s="82" t="s">
        <v>924</v>
      </c>
      <c r="B171" s="83">
        <v>100773</v>
      </c>
      <c r="C171" s="83" t="s">
        <v>98</v>
      </c>
      <c r="D171" s="84" t="s">
        <v>569</v>
      </c>
      <c r="E171" s="83" t="s">
        <v>28</v>
      </c>
      <c r="F171" s="85">
        <v>6600</v>
      </c>
      <c r="G171" s="31"/>
      <c r="H171" s="86">
        <f t="shared" si="7"/>
        <v>0</v>
      </c>
      <c r="I171" s="87" t="e">
        <f>H171/$G$436</f>
        <v>#DIV/0!</v>
      </c>
    </row>
    <row r="172" spans="1:9" ht="57" x14ac:dyDescent="0.2">
      <c r="A172" s="82" t="s">
        <v>1008</v>
      </c>
      <c r="B172" s="83">
        <v>100776</v>
      </c>
      <c r="C172" s="83" t="s">
        <v>98</v>
      </c>
      <c r="D172" s="84" t="s">
        <v>570</v>
      </c>
      <c r="E172" s="83" t="s">
        <v>28</v>
      </c>
      <c r="F172" s="85">
        <v>55</v>
      </c>
      <c r="G172" s="31"/>
      <c r="H172" s="86">
        <f t="shared" si="7"/>
        <v>0</v>
      </c>
      <c r="I172" s="87" t="e">
        <f>H172/$G$436</f>
        <v>#DIV/0!</v>
      </c>
    </row>
    <row r="173" spans="1:9" x14ac:dyDescent="0.2">
      <c r="A173" s="82" t="s">
        <v>1009</v>
      </c>
      <c r="B173" s="83" t="s">
        <v>571</v>
      </c>
      <c r="C173" s="83" t="s">
        <v>16</v>
      </c>
      <c r="D173" s="84" t="s">
        <v>572</v>
      </c>
      <c r="E173" s="83" t="s">
        <v>88</v>
      </c>
      <c r="F173" s="85">
        <v>4.4000000000000004</v>
      </c>
      <c r="G173" s="31"/>
      <c r="H173" s="86">
        <f t="shared" si="7"/>
        <v>0</v>
      </c>
      <c r="I173" s="87" t="e">
        <f>H173/$G$436</f>
        <v>#DIV/0!</v>
      </c>
    </row>
    <row r="174" spans="1:9" ht="15.75" thickBot="1" x14ac:dyDescent="0.25">
      <c r="A174" s="82" t="s">
        <v>1010</v>
      </c>
      <c r="B174" s="83" t="s">
        <v>573</v>
      </c>
      <c r="C174" s="83" t="s">
        <v>16</v>
      </c>
      <c r="D174" s="84" t="s">
        <v>574</v>
      </c>
      <c r="E174" s="83" t="s">
        <v>28</v>
      </c>
      <c r="F174" s="85">
        <v>19.25</v>
      </c>
      <c r="G174" s="31"/>
      <c r="H174" s="86">
        <f t="shared" si="7"/>
        <v>0</v>
      </c>
      <c r="I174" s="87" t="e">
        <f>H174/$G$436</f>
        <v>#DIV/0!</v>
      </c>
    </row>
    <row r="175" spans="1:9" ht="15.75" thickBot="1" x14ac:dyDescent="0.25">
      <c r="A175" s="7" t="s">
        <v>925</v>
      </c>
      <c r="B175" s="8"/>
      <c r="C175" s="9"/>
      <c r="D175" s="10" t="s">
        <v>575</v>
      </c>
      <c r="E175" s="80">
        <f>SUM(H176:H178)</f>
        <v>0</v>
      </c>
      <c r="F175" s="80"/>
      <c r="G175" s="80"/>
      <c r="H175" s="80"/>
      <c r="I175" s="81" t="e">
        <f>E175/$G$436</f>
        <v>#DIV/0!</v>
      </c>
    </row>
    <row r="176" spans="1:9" ht="28.5" x14ac:dyDescent="0.2">
      <c r="A176" s="82" t="s">
        <v>926</v>
      </c>
      <c r="B176" s="83" t="s">
        <v>576</v>
      </c>
      <c r="C176" s="83" t="s">
        <v>16</v>
      </c>
      <c r="D176" s="84" t="s">
        <v>577</v>
      </c>
      <c r="E176" s="83" t="s">
        <v>88</v>
      </c>
      <c r="F176" s="85">
        <v>66</v>
      </c>
      <c r="G176" s="31"/>
      <c r="H176" s="86">
        <f t="shared" si="7"/>
        <v>0</v>
      </c>
      <c r="I176" s="87" t="e">
        <f>H176/$G$436</f>
        <v>#DIV/0!</v>
      </c>
    </row>
    <row r="177" spans="1:9" ht="28.5" x14ac:dyDescent="0.2">
      <c r="A177" s="82" t="s">
        <v>1011</v>
      </c>
      <c r="B177" s="83" t="s">
        <v>578</v>
      </c>
      <c r="C177" s="83" t="s">
        <v>16</v>
      </c>
      <c r="D177" s="84" t="s">
        <v>579</v>
      </c>
      <c r="E177" s="83" t="s">
        <v>88</v>
      </c>
      <c r="F177" s="85">
        <v>202.4</v>
      </c>
      <c r="G177" s="31"/>
      <c r="H177" s="86">
        <f t="shared" si="7"/>
        <v>0</v>
      </c>
      <c r="I177" s="87" t="e">
        <f>H177/$G$436</f>
        <v>#DIV/0!</v>
      </c>
    </row>
    <row r="178" spans="1:9" ht="29.25" thickBot="1" x14ac:dyDescent="0.25">
      <c r="A178" s="82" t="s">
        <v>1012</v>
      </c>
      <c r="B178" s="83">
        <v>94213</v>
      </c>
      <c r="C178" s="83" t="s">
        <v>98</v>
      </c>
      <c r="D178" s="84" t="s">
        <v>580</v>
      </c>
      <c r="E178" s="83" t="s">
        <v>88</v>
      </c>
      <c r="F178" s="85">
        <v>4.4000000000000004</v>
      </c>
      <c r="G178" s="31"/>
      <c r="H178" s="86">
        <f t="shared" si="7"/>
        <v>0</v>
      </c>
      <c r="I178" s="87" t="e">
        <f>H178/$G$436</f>
        <v>#DIV/0!</v>
      </c>
    </row>
    <row r="179" spans="1:9" ht="15.75" thickBot="1" x14ac:dyDescent="0.25">
      <c r="A179" s="7" t="s">
        <v>927</v>
      </c>
      <c r="B179" s="8"/>
      <c r="C179" s="9"/>
      <c r="D179" s="10" t="s">
        <v>327</v>
      </c>
      <c r="E179" s="80">
        <f>SUM(H180:H180)</f>
        <v>0</v>
      </c>
      <c r="F179" s="80"/>
      <c r="G179" s="80"/>
      <c r="H179" s="80"/>
      <c r="I179" s="81" t="e">
        <f>E179/$G$436</f>
        <v>#DIV/0!</v>
      </c>
    </row>
    <row r="180" spans="1:9" ht="15.75" thickBot="1" x14ac:dyDescent="0.25">
      <c r="A180" s="82" t="s">
        <v>928</v>
      </c>
      <c r="B180" s="83" t="s">
        <v>329</v>
      </c>
      <c r="C180" s="83" t="s">
        <v>104</v>
      </c>
      <c r="D180" s="84" t="s">
        <v>330</v>
      </c>
      <c r="E180" s="83" t="s">
        <v>88</v>
      </c>
      <c r="F180" s="85">
        <v>875.83</v>
      </c>
      <c r="G180" s="31"/>
      <c r="H180" s="86">
        <f t="shared" si="7"/>
        <v>0</v>
      </c>
      <c r="I180" s="87" t="e">
        <f>H180/$G$436</f>
        <v>#DIV/0!</v>
      </c>
    </row>
    <row r="181" spans="1:9" ht="15.75" thickBot="1" x14ac:dyDescent="0.25">
      <c r="A181" s="2">
        <v>9</v>
      </c>
      <c r="B181" s="3"/>
      <c r="C181" s="4"/>
      <c r="D181" s="5" t="s">
        <v>593</v>
      </c>
      <c r="E181" s="6">
        <f>E182+E190+E194+E198</f>
        <v>0</v>
      </c>
      <c r="F181" s="6"/>
      <c r="G181" s="12"/>
      <c r="H181" s="6"/>
      <c r="I181" s="79" t="e">
        <f>E181/$G$436</f>
        <v>#DIV/0!</v>
      </c>
    </row>
    <row r="182" spans="1:9" ht="15.75" thickBot="1" x14ac:dyDescent="0.25">
      <c r="A182" s="7" t="s">
        <v>581</v>
      </c>
      <c r="B182" s="8"/>
      <c r="C182" s="9"/>
      <c r="D182" s="10" t="s">
        <v>594</v>
      </c>
      <c r="E182" s="80">
        <f>SUM(H183:H189)</f>
        <v>0</v>
      </c>
      <c r="F182" s="80"/>
      <c r="G182" s="80"/>
      <c r="H182" s="80"/>
      <c r="I182" s="81" t="e">
        <f>E182/$G$436</f>
        <v>#DIV/0!</v>
      </c>
    </row>
    <row r="183" spans="1:9" ht="42.75" x14ac:dyDescent="0.2">
      <c r="A183" s="82" t="s">
        <v>582</v>
      </c>
      <c r="B183" s="83">
        <v>4948</v>
      </c>
      <c r="C183" s="83" t="s">
        <v>199</v>
      </c>
      <c r="D183" s="84" t="s">
        <v>595</v>
      </c>
      <c r="E183" s="83" t="s">
        <v>596</v>
      </c>
      <c r="F183" s="85">
        <v>1.68</v>
      </c>
      <c r="G183" s="31"/>
      <c r="H183" s="86">
        <f t="shared" si="7"/>
        <v>0</v>
      </c>
      <c r="I183" s="87" t="e">
        <f t="shared" ref="I183:I189" si="10">H183/$G$436</f>
        <v>#DIV/0!</v>
      </c>
    </row>
    <row r="184" spans="1:9" x14ac:dyDescent="0.2">
      <c r="A184" s="82" t="s">
        <v>1013</v>
      </c>
      <c r="B184" s="83" t="s">
        <v>267</v>
      </c>
      <c r="C184" s="83" t="s">
        <v>104</v>
      </c>
      <c r="D184" s="84" t="s">
        <v>268</v>
      </c>
      <c r="E184" s="83" t="s">
        <v>19</v>
      </c>
      <c r="F184" s="85">
        <v>5</v>
      </c>
      <c r="G184" s="31"/>
      <c r="H184" s="86">
        <f t="shared" si="7"/>
        <v>0</v>
      </c>
      <c r="I184" s="87" t="e">
        <f t="shared" si="10"/>
        <v>#DIV/0!</v>
      </c>
    </row>
    <row r="185" spans="1:9" x14ac:dyDescent="0.2">
      <c r="A185" s="82" t="s">
        <v>1014</v>
      </c>
      <c r="B185" s="83" t="s">
        <v>269</v>
      </c>
      <c r="C185" s="83" t="s">
        <v>104</v>
      </c>
      <c r="D185" s="84" t="s">
        <v>270</v>
      </c>
      <c r="E185" s="83" t="s">
        <v>19</v>
      </c>
      <c r="F185" s="85">
        <v>5</v>
      </c>
      <c r="G185" s="31"/>
      <c r="H185" s="86">
        <f t="shared" si="7"/>
        <v>0</v>
      </c>
      <c r="I185" s="87" t="e">
        <f t="shared" si="10"/>
        <v>#DIV/0!</v>
      </c>
    </row>
    <row r="186" spans="1:9" x14ac:dyDescent="0.2">
      <c r="A186" s="82" t="s">
        <v>1015</v>
      </c>
      <c r="B186" s="83" t="s">
        <v>250</v>
      </c>
      <c r="C186" s="83" t="s">
        <v>16</v>
      </c>
      <c r="D186" s="84" t="s">
        <v>251</v>
      </c>
      <c r="E186" s="83" t="s">
        <v>88</v>
      </c>
      <c r="F186" s="85">
        <v>1.22</v>
      </c>
      <c r="G186" s="31"/>
      <c r="H186" s="86">
        <f t="shared" ref="H186:H247" si="11">ROUND((G186*F186),2)</f>
        <v>0</v>
      </c>
      <c r="I186" s="87" t="e">
        <f t="shared" si="10"/>
        <v>#DIV/0!</v>
      </c>
    </row>
    <row r="187" spans="1:9" x14ac:dyDescent="0.2">
      <c r="A187" s="82" t="s">
        <v>1016</v>
      </c>
      <c r="B187" s="83" t="s">
        <v>597</v>
      </c>
      <c r="C187" s="83" t="s">
        <v>16</v>
      </c>
      <c r="D187" s="84" t="s">
        <v>598</v>
      </c>
      <c r="E187" s="83" t="s">
        <v>88</v>
      </c>
      <c r="F187" s="85">
        <v>112.96</v>
      </c>
      <c r="G187" s="31"/>
      <c r="H187" s="86">
        <f t="shared" si="11"/>
        <v>0</v>
      </c>
      <c r="I187" s="87" t="e">
        <f t="shared" si="10"/>
        <v>#DIV/0!</v>
      </c>
    </row>
    <row r="188" spans="1:9" x14ac:dyDescent="0.2">
      <c r="A188" s="82" t="s">
        <v>1017</v>
      </c>
      <c r="B188" s="83" t="s">
        <v>599</v>
      </c>
      <c r="C188" s="83" t="s">
        <v>16</v>
      </c>
      <c r="D188" s="84" t="s">
        <v>600</v>
      </c>
      <c r="E188" s="83" t="s">
        <v>45</v>
      </c>
      <c r="F188" s="85">
        <v>80.849999999999994</v>
      </c>
      <c r="G188" s="31"/>
      <c r="H188" s="86">
        <f t="shared" si="11"/>
        <v>0</v>
      </c>
      <c r="I188" s="87" t="e">
        <f t="shared" si="10"/>
        <v>#DIV/0!</v>
      </c>
    </row>
    <row r="189" spans="1:9" ht="15.75" thickBot="1" x14ac:dyDescent="0.25">
      <c r="A189" s="82" t="s">
        <v>1018</v>
      </c>
      <c r="B189" s="83" t="s">
        <v>601</v>
      </c>
      <c r="C189" s="83" t="s">
        <v>16</v>
      </c>
      <c r="D189" s="84" t="s">
        <v>602</v>
      </c>
      <c r="E189" s="83" t="s">
        <v>88</v>
      </c>
      <c r="F189" s="85">
        <v>14.58</v>
      </c>
      <c r="G189" s="31"/>
      <c r="H189" s="86">
        <f t="shared" si="11"/>
        <v>0</v>
      </c>
      <c r="I189" s="87" t="e">
        <f t="shared" si="10"/>
        <v>#DIV/0!</v>
      </c>
    </row>
    <row r="190" spans="1:9" ht="15.75" thickBot="1" x14ac:dyDescent="0.25">
      <c r="A190" s="7" t="s">
        <v>583</v>
      </c>
      <c r="B190" s="8"/>
      <c r="C190" s="9"/>
      <c r="D190" s="10" t="s">
        <v>603</v>
      </c>
      <c r="E190" s="80">
        <f>SUM(H191:H193)</f>
        <v>0</v>
      </c>
      <c r="F190" s="80"/>
      <c r="G190" s="80"/>
      <c r="H190" s="80"/>
      <c r="I190" s="81" t="e">
        <f>E190/$G$436</f>
        <v>#DIV/0!</v>
      </c>
    </row>
    <row r="191" spans="1:9" x14ac:dyDescent="0.2">
      <c r="A191" s="82" t="s">
        <v>584</v>
      </c>
      <c r="B191" s="83" t="s">
        <v>604</v>
      </c>
      <c r="C191" s="83" t="s">
        <v>16</v>
      </c>
      <c r="D191" s="84" t="s">
        <v>605</v>
      </c>
      <c r="E191" s="83" t="s">
        <v>19</v>
      </c>
      <c r="F191" s="85">
        <v>4</v>
      </c>
      <c r="G191" s="31"/>
      <c r="H191" s="86">
        <f t="shared" si="11"/>
        <v>0</v>
      </c>
      <c r="I191" s="87" t="e">
        <f>H191/$G$436</f>
        <v>#DIV/0!</v>
      </c>
    </row>
    <row r="192" spans="1:9" x14ac:dyDescent="0.2">
      <c r="A192" s="82" t="s">
        <v>589</v>
      </c>
      <c r="B192" s="83" t="s">
        <v>606</v>
      </c>
      <c r="C192" s="83" t="s">
        <v>16</v>
      </c>
      <c r="D192" s="84" t="s">
        <v>607</v>
      </c>
      <c r="E192" s="83" t="s">
        <v>88</v>
      </c>
      <c r="F192" s="85">
        <v>8.65</v>
      </c>
      <c r="G192" s="31"/>
      <c r="H192" s="86">
        <f t="shared" si="11"/>
        <v>0</v>
      </c>
      <c r="I192" s="87" t="e">
        <f>H192/$G$436</f>
        <v>#DIV/0!</v>
      </c>
    </row>
    <row r="193" spans="1:10" ht="15.75" thickBot="1" x14ac:dyDescent="0.25">
      <c r="A193" s="82" t="s">
        <v>590</v>
      </c>
      <c r="B193" s="83" t="s">
        <v>608</v>
      </c>
      <c r="C193" s="83" t="s">
        <v>16</v>
      </c>
      <c r="D193" s="84" t="s">
        <v>609</v>
      </c>
      <c r="E193" s="83" t="s">
        <v>45</v>
      </c>
      <c r="F193" s="85">
        <v>205.98</v>
      </c>
      <c r="G193" s="31"/>
      <c r="H193" s="86">
        <f t="shared" si="11"/>
        <v>0</v>
      </c>
      <c r="I193" s="87" t="e">
        <f>H193/$G$436</f>
        <v>#DIV/0!</v>
      </c>
    </row>
    <row r="194" spans="1:10" ht="15.75" thickBot="1" x14ac:dyDescent="0.25">
      <c r="A194" s="7" t="s">
        <v>585</v>
      </c>
      <c r="B194" s="8"/>
      <c r="C194" s="9"/>
      <c r="D194" s="10" t="s">
        <v>610</v>
      </c>
      <c r="E194" s="80">
        <f>SUM(H195:H197)</f>
        <v>0</v>
      </c>
      <c r="F194" s="80"/>
      <c r="G194" s="80"/>
      <c r="H194" s="80"/>
      <c r="I194" s="81" t="e">
        <f>E194/$G$436</f>
        <v>#DIV/0!</v>
      </c>
    </row>
    <row r="195" spans="1:10" ht="42.75" x14ac:dyDescent="0.2">
      <c r="A195" s="82" t="s">
        <v>586</v>
      </c>
      <c r="B195" s="83" t="s">
        <v>611</v>
      </c>
      <c r="C195" s="83" t="s">
        <v>16</v>
      </c>
      <c r="D195" s="84" t="s">
        <v>612</v>
      </c>
      <c r="E195" s="83" t="s">
        <v>307</v>
      </c>
      <c r="F195" s="85">
        <v>24</v>
      </c>
      <c r="G195" s="31"/>
      <c r="H195" s="86">
        <f t="shared" si="11"/>
        <v>0</v>
      </c>
      <c r="I195" s="87" t="e">
        <f>H195/$G$436</f>
        <v>#DIV/0!</v>
      </c>
    </row>
    <row r="196" spans="1:10" x14ac:dyDescent="0.2">
      <c r="A196" s="82" t="s">
        <v>591</v>
      </c>
      <c r="B196" s="83" t="s">
        <v>613</v>
      </c>
      <c r="C196" s="83" t="s">
        <v>104</v>
      </c>
      <c r="D196" s="84" t="s">
        <v>614</v>
      </c>
      <c r="E196" s="83" t="s">
        <v>19</v>
      </c>
      <c r="F196" s="85">
        <v>3</v>
      </c>
      <c r="G196" s="31"/>
      <c r="H196" s="86">
        <f t="shared" si="11"/>
        <v>0</v>
      </c>
      <c r="I196" s="87" t="e">
        <f>H196/$G$436</f>
        <v>#DIV/0!</v>
      </c>
    </row>
    <row r="197" spans="1:10" ht="15.75" thickBot="1" x14ac:dyDescent="0.25">
      <c r="A197" s="82" t="s">
        <v>592</v>
      </c>
      <c r="B197" s="83" t="s">
        <v>615</v>
      </c>
      <c r="C197" s="83" t="s">
        <v>104</v>
      </c>
      <c r="D197" s="84" t="s">
        <v>616</v>
      </c>
      <c r="E197" s="83" t="s">
        <v>19</v>
      </c>
      <c r="F197" s="85">
        <v>23</v>
      </c>
      <c r="G197" s="31"/>
      <c r="H197" s="86">
        <f t="shared" si="11"/>
        <v>0</v>
      </c>
      <c r="I197" s="87" t="e">
        <f>H197/$G$436</f>
        <v>#DIV/0!</v>
      </c>
    </row>
    <row r="198" spans="1:10" ht="15.75" thickBot="1" x14ac:dyDescent="0.25">
      <c r="A198" s="7" t="s">
        <v>587</v>
      </c>
      <c r="B198" s="8"/>
      <c r="C198" s="9"/>
      <c r="D198" s="10" t="s">
        <v>905</v>
      </c>
      <c r="E198" s="80">
        <f>SUM(H199:H209)</f>
        <v>0</v>
      </c>
      <c r="F198" s="80"/>
      <c r="G198" s="80"/>
      <c r="H198" s="80"/>
      <c r="I198" s="81" t="e">
        <f>E198/$G$436</f>
        <v>#DIV/0!</v>
      </c>
    </row>
    <row r="199" spans="1:10" ht="71.25" x14ac:dyDescent="0.2">
      <c r="A199" s="82" t="s">
        <v>588</v>
      </c>
      <c r="B199" s="83">
        <v>99837</v>
      </c>
      <c r="C199" s="83" t="s">
        <v>98</v>
      </c>
      <c r="D199" s="84" t="s">
        <v>318</v>
      </c>
      <c r="E199" s="83" t="s">
        <v>45</v>
      </c>
      <c r="F199" s="85">
        <f>417.67+37.05</f>
        <v>454.72</v>
      </c>
      <c r="G199" s="31"/>
      <c r="H199" s="86">
        <f t="shared" si="11"/>
        <v>0</v>
      </c>
      <c r="I199" s="87" t="e">
        <f t="shared" ref="I199:I209" si="12">H199/$G$436</f>
        <v>#DIV/0!</v>
      </c>
    </row>
    <row r="200" spans="1:10" ht="28.5" x14ac:dyDescent="0.2">
      <c r="A200" s="82" t="s">
        <v>1019</v>
      </c>
      <c r="B200" s="83" t="s">
        <v>271</v>
      </c>
      <c r="C200" s="83" t="s">
        <v>104</v>
      </c>
      <c r="D200" s="84" t="s">
        <v>272</v>
      </c>
      <c r="E200" s="83" t="s">
        <v>45</v>
      </c>
      <c r="F200" s="85">
        <v>26.5</v>
      </c>
      <c r="G200" s="31"/>
      <c r="H200" s="86">
        <f t="shared" si="11"/>
        <v>0</v>
      </c>
      <c r="I200" s="87" t="e">
        <f t="shared" si="12"/>
        <v>#DIV/0!</v>
      </c>
    </row>
    <row r="201" spans="1:10" ht="28.5" x14ac:dyDescent="0.2">
      <c r="A201" s="82" t="s">
        <v>1020</v>
      </c>
      <c r="B201" s="83" t="s">
        <v>617</v>
      </c>
      <c r="C201" s="83" t="s">
        <v>104</v>
      </c>
      <c r="D201" s="84" t="s">
        <v>618</v>
      </c>
      <c r="E201" s="83" t="s">
        <v>45</v>
      </c>
      <c r="F201" s="85">
        <v>1122.6199999999999</v>
      </c>
      <c r="G201" s="31"/>
      <c r="H201" s="86">
        <f t="shared" si="11"/>
        <v>0</v>
      </c>
      <c r="I201" s="87" t="e">
        <f t="shared" si="12"/>
        <v>#DIV/0!</v>
      </c>
      <c r="J201" s="32"/>
    </row>
    <row r="202" spans="1:10" ht="28.5" x14ac:dyDescent="0.2">
      <c r="A202" s="82" t="s">
        <v>1021</v>
      </c>
      <c r="B202" s="83" t="s">
        <v>619</v>
      </c>
      <c r="C202" s="83" t="s">
        <v>104</v>
      </c>
      <c r="D202" s="84" t="s">
        <v>620</v>
      </c>
      <c r="E202" s="83" t="s">
        <v>45</v>
      </c>
      <c r="F202" s="85">
        <v>195.82</v>
      </c>
      <c r="G202" s="31"/>
      <c r="H202" s="86">
        <f t="shared" si="11"/>
        <v>0</v>
      </c>
      <c r="I202" s="87" t="e">
        <f t="shared" si="12"/>
        <v>#DIV/0!</v>
      </c>
      <c r="J202" s="32"/>
    </row>
    <row r="203" spans="1:10" ht="28.5" x14ac:dyDescent="0.2">
      <c r="A203" s="82" t="s">
        <v>1022</v>
      </c>
      <c r="B203" s="83" t="s">
        <v>621</v>
      </c>
      <c r="C203" s="83" t="s">
        <v>104</v>
      </c>
      <c r="D203" s="84" t="s">
        <v>622</v>
      </c>
      <c r="E203" s="83" t="s">
        <v>45</v>
      </c>
      <c r="F203" s="85">
        <v>131.80000000000001</v>
      </c>
      <c r="G203" s="31"/>
      <c r="H203" s="86">
        <f t="shared" si="11"/>
        <v>0</v>
      </c>
      <c r="I203" s="87" t="e">
        <f t="shared" si="12"/>
        <v>#DIV/0!</v>
      </c>
      <c r="J203" s="32"/>
    </row>
    <row r="204" spans="1:10" ht="28.5" x14ac:dyDescent="0.2">
      <c r="A204" s="82" t="s">
        <v>1023</v>
      </c>
      <c r="B204" s="83" t="s">
        <v>319</v>
      </c>
      <c r="C204" s="83" t="s">
        <v>104</v>
      </c>
      <c r="D204" s="84" t="s">
        <v>320</v>
      </c>
      <c r="E204" s="83" t="s">
        <v>45</v>
      </c>
      <c r="F204" s="85">
        <v>112.1</v>
      </c>
      <c r="G204" s="31"/>
      <c r="H204" s="86">
        <f t="shared" si="11"/>
        <v>0</v>
      </c>
      <c r="I204" s="87" t="e">
        <f t="shared" si="12"/>
        <v>#DIV/0!</v>
      </c>
      <c r="J204" s="32"/>
    </row>
    <row r="205" spans="1:10" ht="28.5" x14ac:dyDescent="0.2">
      <c r="A205" s="82" t="s">
        <v>1024</v>
      </c>
      <c r="B205" s="83" t="s">
        <v>623</v>
      </c>
      <c r="C205" s="83" t="s">
        <v>104</v>
      </c>
      <c r="D205" s="84" t="s">
        <v>624</v>
      </c>
      <c r="E205" s="83" t="s">
        <v>45</v>
      </c>
      <c r="F205" s="85">
        <v>83.62</v>
      </c>
      <c r="G205" s="31"/>
      <c r="H205" s="86">
        <f t="shared" si="11"/>
        <v>0</v>
      </c>
      <c r="I205" s="87" t="e">
        <f t="shared" si="12"/>
        <v>#DIV/0!</v>
      </c>
      <c r="J205" s="32"/>
    </row>
    <row r="206" spans="1:10" ht="28.5" x14ac:dyDescent="0.2">
      <c r="A206" s="82" t="s">
        <v>1025</v>
      </c>
      <c r="B206" s="83" t="s">
        <v>625</v>
      </c>
      <c r="C206" s="83" t="s">
        <v>104</v>
      </c>
      <c r="D206" s="84" t="s">
        <v>626</v>
      </c>
      <c r="E206" s="83" t="s">
        <v>45</v>
      </c>
      <c r="F206" s="85">
        <v>437.6</v>
      </c>
      <c r="G206" s="31"/>
      <c r="H206" s="86">
        <f t="shared" si="11"/>
        <v>0</v>
      </c>
      <c r="I206" s="87" t="e">
        <f t="shared" si="12"/>
        <v>#DIV/0!</v>
      </c>
      <c r="J206" s="32"/>
    </row>
    <row r="207" spans="1:10" x14ac:dyDescent="0.2">
      <c r="A207" s="82" t="s">
        <v>1026</v>
      </c>
      <c r="B207" s="83" t="s">
        <v>74</v>
      </c>
      <c r="C207" s="83" t="s">
        <v>16</v>
      </c>
      <c r="D207" s="84" t="s">
        <v>75</v>
      </c>
      <c r="E207" s="83" t="s">
        <v>45</v>
      </c>
      <c r="F207" s="85">
        <v>114.02</v>
      </c>
      <c r="G207" s="31"/>
      <c r="H207" s="86">
        <f t="shared" si="11"/>
        <v>0</v>
      </c>
      <c r="I207" s="87" t="e">
        <f t="shared" si="12"/>
        <v>#DIV/0!</v>
      </c>
      <c r="J207" s="32"/>
    </row>
    <row r="208" spans="1:10" x14ac:dyDescent="0.2">
      <c r="A208" s="82" t="s">
        <v>1027</v>
      </c>
      <c r="B208" s="83" t="s">
        <v>57</v>
      </c>
      <c r="C208" s="83" t="s">
        <v>16</v>
      </c>
      <c r="D208" s="84" t="s">
        <v>58</v>
      </c>
      <c r="E208" s="83" t="s">
        <v>45</v>
      </c>
      <c r="F208" s="85">
        <v>961.5</v>
      </c>
      <c r="G208" s="31"/>
      <c r="H208" s="86">
        <f t="shared" si="11"/>
        <v>0</v>
      </c>
      <c r="I208" s="87" t="e">
        <f t="shared" si="12"/>
        <v>#DIV/0!</v>
      </c>
      <c r="J208" s="32"/>
    </row>
    <row r="209" spans="1:10" ht="29.25" thickBot="1" x14ac:dyDescent="0.25">
      <c r="A209" s="82" t="s">
        <v>1028</v>
      </c>
      <c r="B209" s="83" t="s">
        <v>627</v>
      </c>
      <c r="C209" s="83" t="s">
        <v>16</v>
      </c>
      <c r="D209" s="84" t="s">
        <v>628</v>
      </c>
      <c r="E209" s="83" t="s">
        <v>45</v>
      </c>
      <c r="F209" s="85">
        <v>40.54</v>
      </c>
      <c r="G209" s="31"/>
      <c r="H209" s="86">
        <f t="shared" si="11"/>
        <v>0</v>
      </c>
      <c r="I209" s="87" t="e">
        <f t="shared" si="12"/>
        <v>#DIV/0!</v>
      </c>
      <c r="J209" s="32"/>
    </row>
    <row r="210" spans="1:10" ht="15.75" thickBot="1" x14ac:dyDescent="0.25">
      <c r="A210" s="2">
        <v>10</v>
      </c>
      <c r="B210" s="3"/>
      <c r="C210" s="4"/>
      <c r="D210" s="5" t="s">
        <v>652</v>
      </c>
      <c r="E210" s="6">
        <f>E211+E235+E285+E289+E296+E302+E314</f>
        <v>0</v>
      </c>
      <c r="F210" s="6"/>
      <c r="G210" s="12"/>
      <c r="H210" s="6"/>
      <c r="I210" s="79" t="e">
        <f>E210/$G$436</f>
        <v>#DIV/0!</v>
      </c>
      <c r="J210" s="32"/>
    </row>
    <row r="211" spans="1:10" ht="15.75" thickBot="1" x14ac:dyDescent="0.25">
      <c r="A211" s="7" t="s">
        <v>629</v>
      </c>
      <c r="B211" s="8"/>
      <c r="C211" s="9"/>
      <c r="D211" s="10" t="s">
        <v>653</v>
      </c>
      <c r="E211" s="80">
        <f>SUM(H212:H234)</f>
        <v>0</v>
      </c>
      <c r="F211" s="80"/>
      <c r="G211" s="80"/>
      <c r="H211" s="80"/>
      <c r="I211" s="81" t="e">
        <f>E211/$G$436</f>
        <v>#DIV/0!</v>
      </c>
      <c r="J211" s="32"/>
    </row>
    <row r="212" spans="1:10" ht="28.5" x14ac:dyDescent="0.2">
      <c r="A212" s="82" t="s">
        <v>630</v>
      </c>
      <c r="B212" s="83">
        <v>95248</v>
      </c>
      <c r="C212" s="83" t="s">
        <v>98</v>
      </c>
      <c r="D212" s="84" t="s">
        <v>205</v>
      </c>
      <c r="E212" s="83" t="s">
        <v>19</v>
      </c>
      <c r="F212" s="85">
        <v>50</v>
      </c>
      <c r="G212" s="31"/>
      <c r="H212" s="86">
        <f t="shared" si="11"/>
        <v>0</v>
      </c>
      <c r="I212" s="87" t="e">
        <f t="shared" ref="I212:I234" si="13">H212/$G$436</f>
        <v>#DIV/0!</v>
      </c>
    </row>
    <row r="213" spans="1:10" ht="28.5" x14ac:dyDescent="0.2">
      <c r="A213" s="82" t="s">
        <v>646</v>
      </c>
      <c r="B213" s="83">
        <v>95252</v>
      </c>
      <c r="C213" s="83" t="s">
        <v>98</v>
      </c>
      <c r="D213" s="84" t="s">
        <v>654</v>
      </c>
      <c r="E213" s="83" t="s">
        <v>19</v>
      </c>
      <c r="F213" s="85">
        <v>4</v>
      </c>
      <c r="G213" s="31"/>
      <c r="H213" s="86">
        <f t="shared" si="11"/>
        <v>0</v>
      </c>
      <c r="I213" s="87" t="e">
        <f t="shared" si="13"/>
        <v>#DIV/0!</v>
      </c>
    </row>
    <row r="214" spans="1:10" ht="28.5" x14ac:dyDescent="0.2">
      <c r="A214" s="82" t="s">
        <v>647</v>
      </c>
      <c r="B214" s="83">
        <v>99620</v>
      </c>
      <c r="C214" s="83" t="s">
        <v>98</v>
      </c>
      <c r="D214" s="84" t="s">
        <v>655</v>
      </c>
      <c r="E214" s="83" t="s">
        <v>19</v>
      </c>
      <c r="F214" s="85">
        <v>4</v>
      </c>
      <c r="G214" s="31"/>
      <c r="H214" s="86">
        <f t="shared" si="11"/>
        <v>0</v>
      </c>
      <c r="I214" s="87" t="e">
        <f t="shared" si="13"/>
        <v>#DIV/0!</v>
      </c>
    </row>
    <row r="215" spans="1:10" ht="28.5" x14ac:dyDescent="0.2">
      <c r="A215" s="82" t="s">
        <v>648</v>
      </c>
      <c r="B215" s="83">
        <v>99624</v>
      </c>
      <c r="C215" s="83" t="s">
        <v>98</v>
      </c>
      <c r="D215" s="84" t="s">
        <v>167</v>
      </c>
      <c r="E215" s="83" t="s">
        <v>19</v>
      </c>
      <c r="F215" s="85">
        <v>30</v>
      </c>
      <c r="G215" s="31"/>
      <c r="H215" s="86">
        <f t="shared" si="11"/>
        <v>0</v>
      </c>
      <c r="I215" s="87" t="e">
        <f t="shared" si="13"/>
        <v>#DIV/0!</v>
      </c>
    </row>
    <row r="216" spans="1:10" ht="28.5" x14ac:dyDescent="0.2">
      <c r="A216" s="82" t="s">
        <v>649</v>
      </c>
      <c r="B216" s="83">
        <v>99627</v>
      </c>
      <c r="C216" s="83" t="s">
        <v>98</v>
      </c>
      <c r="D216" s="84" t="s">
        <v>656</v>
      </c>
      <c r="E216" s="83" t="s">
        <v>19</v>
      </c>
      <c r="F216" s="85">
        <v>69</v>
      </c>
      <c r="G216" s="31"/>
      <c r="H216" s="86">
        <f t="shared" si="11"/>
        <v>0</v>
      </c>
      <c r="I216" s="87" t="e">
        <f t="shared" si="13"/>
        <v>#DIV/0!</v>
      </c>
    </row>
    <row r="217" spans="1:10" ht="28.5" x14ac:dyDescent="0.2">
      <c r="A217" s="82" t="s">
        <v>650</v>
      </c>
      <c r="B217" s="83">
        <v>99629</v>
      </c>
      <c r="C217" s="83" t="s">
        <v>98</v>
      </c>
      <c r="D217" s="84" t="s">
        <v>657</v>
      </c>
      <c r="E217" s="83" t="s">
        <v>19</v>
      </c>
      <c r="F217" s="85">
        <v>5</v>
      </c>
      <c r="G217" s="31"/>
      <c r="H217" s="86">
        <f t="shared" si="11"/>
        <v>0</v>
      </c>
      <c r="I217" s="87" t="e">
        <f t="shared" si="13"/>
        <v>#DIV/0!</v>
      </c>
    </row>
    <row r="218" spans="1:10" ht="28.5" x14ac:dyDescent="0.2">
      <c r="A218" s="82" t="s">
        <v>651</v>
      </c>
      <c r="B218" s="83">
        <v>99631</v>
      </c>
      <c r="C218" s="83" t="s">
        <v>98</v>
      </c>
      <c r="D218" s="84" t="s">
        <v>206</v>
      </c>
      <c r="E218" s="83" t="s">
        <v>19</v>
      </c>
      <c r="F218" s="85">
        <v>6</v>
      </c>
      <c r="G218" s="31"/>
      <c r="H218" s="86">
        <f t="shared" si="11"/>
        <v>0</v>
      </c>
      <c r="I218" s="87" t="e">
        <f t="shared" si="13"/>
        <v>#DIV/0!</v>
      </c>
    </row>
    <row r="219" spans="1:10" ht="28.5" x14ac:dyDescent="0.2">
      <c r="A219" s="82" t="s">
        <v>1029</v>
      </c>
      <c r="B219" s="83">
        <v>103015</v>
      </c>
      <c r="C219" s="83" t="s">
        <v>98</v>
      </c>
      <c r="D219" s="84" t="s">
        <v>658</v>
      </c>
      <c r="E219" s="83" t="s">
        <v>19</v>
      </c>
      <c r="F219" s="85">
        <v>4</v>
      </c>
      <c r="G219" s="31"/>
      <c r="H219" s="86">
        <f t="shared" si="11"/>
        <v>0</v>
      </c>
      <c r="I219" s="87" t="e">
        <f t="shared" si="13"/>
        <v>#DIV/0!</v>
      </c>
    </row>
    <row r="220" spans="1:10" ht="28.5" x14ac:dyDescent="0.2">
      <c r="A220" s="82" t="s">
        <v>1030</v>
      </c>
      <c r="B220" s="83">
        <v>103016</v>
      </c>
      <c r="C220" s="83" t="s">
        <v>98</v>
      </c>
      <c r="D220" s="84" t="s">
        <v>659</v>
      </c>
      <c r="E220" s="83" t="s">
        <v>19</v>
      </c>
      <c r="F220" s="85">
        <v>10</v>
      </c>
      <c r="G220" s="31"/>
      <c r="H220" s="86">
        <f t="shared" si="11"/>
        <v>0</v>
      </c>
      <c r="I220" s="87" t="e">
        <f t="shared" si="13"/>
        <v>#DIV/0!</v>
      </c>
    </row>
    <row r="221" spans="1:10" ht="28.5" x14ac:dyDescent="0.2">
      <c r="A221" s="82" t="s">
        <v>1031</v>
      </c>
      <c r="B221" s="83" t="s">
        <v>660</v>
      </c>
      <c r="C221" s="83" t="s">
        <v>98</v>
      </c>
      <c r="D221" s="84" t="s">
        <v>661</v>
      </c>
      <c r="E221" s="83" t="s">
        <v>19</v>
      </c>
      <c r="F221" s="85">
        <v>8</v>
      </c>
      <c r="G221" s="31"/>
      <c r="H221" s="86">
        <f t="shared" si="11"/>
        <v>0</v>
      </c>
      <c r="I221" s="87" t="e">
        <f t="shared" si="13"/>
        <v>#DIV/0!</v>
      </c>
    </row>
    <row r="222" spans="1:10" ht="28.5" x14ac:dyDescent="0.2">
      <c r="A222" s="82" t="s">
        <v>1032</v>
      </c>
      <c r="B222" s="83" t="s">
        <v>662</v>
      </c>
      <c r="C222" s="83" t="s">
        <v>16</v>
      </c>
      <c r="D222" s="84" t="s">
        <v>663</v>
      </c>
      <c r="E222" s="83" t="s">
        <v>19</v>
      </c>
      <c r="F222" s="85">
        <v>4</v>
      </c>
      <c r="G222" s="31"/>
      <c r="H222" s="86">
        <f t="shared" si="11"/>
        <v>0</v>
      </c>
      <c r="I222" s="87" t="e">
        <f t="shared" si="13"/>
        <v>#DIV/0!</v>
      </c>
    </row>
    <row r="223" spans="1:10" ht="28.5" x14ac:dyDescent="0.2">
      <c r="A223" s="82" t="s">
        <v>1033</v>
      </c>
      <c r="B223" s="83" t="s">
        <v>664</v>
      </c>
      <c r="C223" s="83" t="s">
        <v>16</v>
      </c>
      <c r="D223" s="84" t="s">
        <v>665</v>
      </c>
      <c r="E223" s="83" t="s">
        <v>19</v>
      </c>
      <c r="F223" s="85">
        <v>14</v>
      </c>
      <c r="G223" s="31"/>
      <c r="H223" s="86">
        <f t="shared" si="11"/>
        <v>0</v>
      </c>
      <c r="I223" s="87" t="e">
        <f t="shared" si="13"/>
        <v>#DIV/0!</v>
      </c>
    </row>
    <row r="224" spans="1:10" ht="28.5" x14ac:dyDescent="0.2">
      <c r="A224" s="82" t="s">
        <v>1034</v>
      </c>
      <c r="B224" s="83" t="s">
        <v>284</v>
      </c>
      <c r="C224" s="83" t="s">
        <v>16</v>
      </c>
      <c r="D224" s="84" t="s">
        <v>285</v>
      </c>
      <c r="E224" s="83" t="s">
        <v>19</v>
      </c>
      <c r="F224" s="85">
        <v>1</v>
      </c>
      <c r="G224" s="31"/>
      <c r="H224" s="86">
        <f t="shared" si="11"/>
        <v>0</v>
      </c>
      <c r="I224" s="87" t="e">
        <f t="shared" si="13"/>
        <v>#DIV/0!</v>
      </c>
    </row>
    <row r="225" spans="1:9" ht="28.5" x14ac:dyDescent="0.2">
      <c r="A225" s="82" t="s">
        <v>1035</v>
      </c>
      <c r="B225" s="83" t="s">
        <v>137</v>
      </c>
      <c r="C225" s="83" t="s">
        <v>16</v>
      </c>
      <c r="D225" s="84" t="s">
        <v>138</v>
      </c>
      <c r="E225" s="83" t="s">
        <v>19</v>
      </c>
      <c r="F225" s="85">
        <v>32</v>
      </c>
      <c r="G225" s="31"/>
      <c r="H225" s="86">
        <f t="shared" si="11"/>
        <v>0</v>
      </c>
      <c r="I225" s="87" t="e">
        <f t="shared" si="13"/>
        <v>#DIV/0!</v>
      </c>
    </row>
    <row r="226" spans="1:9" ht="28.5" x14ac:dyDescent="0.2">
      <c r="A226" s="82" t="s">
        <v>1036</v>
      </c>
      <c r="B226" s="83">
        <v>94499</v>
      </c>
      <c r="C226" s="83" t="s">
        <v>98</v>
      </c>
      <c r="D226" s="84" t="s">
        <v>168</v>
      </c>
      <c r="E226" s="83" t="s">
        <v>19</v>
      </c>
      <c r="F226" s="85">
        <v>40</v>
      </c>
      <c r="G226" s="31"/>
      <c r="H226" s="86">
        <f t="shared" si="11"/>
        <v>0</v>
      </c>
      <c r="I226" s="87" t="e">
        <f t="shared" si="13"/>
        <v>#DIV/0!</v>
      </c>
    </row>
    <row r="227" spans="1:9" ht="28.5" x14ac:dyDescent="0.2">
      <c r="A227" s="82" t="s">
        <v>1037</v>
      </c>
      <c r="B227" s="83">
        <v>94500</v>
      </c>
      <c r="C227" s="83" t="s">
        <v>98</v>
      </c>
      <c r="D227" s="84" t="s">
        <v>666</v>
      </c>
      <c r="E227" s="83" t="s">
        <v>19</v>
      </c>
      <c r="F227" s="85">
        <v>15</v>
      </c>
      <c r="G227" s="31"/>
      <c r="H227" s="86">
        <f t="shared" si="11"/>
        <v>0</v>
      </c>
      <c r="I227" s="87" t="e">
        <f t="shared" si="13"/>
        <v>#DIV/0!</v>
      </c>
    </row>
    <row r="228" spans="1:9" ht="57" x14ac:dyDescent="0.2">
      <c r="A228" s="82" t="s">
        <v>1038</v>
      </c>
      <c r="B228" s="83">
        <v>101912</v>
      </c>
      <c r="C228" s="83" t="s">
        <v>98</v>
      </c>
      <c r="D228" s="84" t="s">
        <v>667</v>
      </c>
      <c r="E228" s="83" t="s">
        <v>19</v>
      </c>
      <c r="F228" s="85">
        <v>4</v>
      </c>
      <c r="G228" s="31"/>
      <c r="H228" s="86">
        <f t="shared" si="11"/>
        <v>0</v>
      </c>
      <c r="I228" s="87" t="e">
        <f t="shared" si="13"/>
        <v>#DIV/0!</v>
      </c>
    </row>
    <row r="229" spans="1:9" ht="28.5" x14ac:dyDescent="0.2">
      <c r="A229" s="82" t="s">
        <v>1039</v>
      </c>
      <c r="B229" s="83" t="s">
        <v>668</v>
      </c>
      <c r="C229" s="83" t="s">
        <v>98</v>
      </c>
      <c r="D229" s="84" t="s">
        <v>669</v>
      </c>
      <c r="E229" s="83" t="s">
        <v>19</v>
      </c>
      <c r="F229" s="85">
        <v>4</v>
      </c>
      <c r="G229" s="31"/>
      <c r="H229" s="86">
        <f t="shared" si="11"/>
        <v>0</v>
      </c>
      <c r="I229" s="87" t="e">
        <f t="shared" si="13"/>
        <v>#DIV/0!</v>
      </c>
    </row>
    <row r="230" spans="1:9" x14ac:dyDescent="0.2">
      <c r="A230" s="82" t="s">
        <v>1040</v>
      </c>
      <c r="B230" s="83" t="s">
        <v>342</v>
      </c>
      <c r="C230" s="83" t="s">
        <v>16</v>
      </c>
      <c r="D230" s="84" t="s">
        <v>343</v>
      </c>
      <c r="E230" s="83" t="s">
        <v>19</v>
      </c>
      <c r="F230" s="85">
        <v>4</v>
      </c>
      <c r="G230" s="31"/>
      <c r="H230" s="86">
        <f t="shared" si="11"/>
        <v>0</v>
      </c>
      <c r="I230" s="87" t="e">
        <f t="shared" si="13"/>
        <v>#DIV/0!</v>
      </c>
    </row>
    <row r="231" spans="1:9" x14ac:dyDescent="0.2">
      <c r="A231" s="82" t="s">
        <v>1041</v>
      </c>
      <c r="B231" s="83" t="s">
        <v>378</v>
      </c>
      <c r="C231" s="83" t="s">
        <v>104</v>
      </c>
      <c r="D231" s="84" t="s">
        <v>379</v>
      </c>
      <c r="E231" s="83" t="s">
        <v>19</v>
      </c>
      <c r="F231" s="85">
        <v>3</v>
      </c>
      <c r="G231" s="31"/>
      <c r="H231" s="86">
        <f t="shared" si="11"/>
        <v>0</v>
      </c>
      <c r="I231" s="87" t="e">
        <f t="shared" si="13"/>
        <v>#DIV/0!</v>
      </c>
    </row>
    <row r="232" spans="1:9" ht="28.5" x14ac:dyDescent="0.2">
      <c r="A232" s="82" t="s">
        <v>1042</v>
      </c>
      <c r="B232" s="83" t="s">
        <v>150</v>
      </c>
      <c r="C232" s="83" t="s">
        <v>16</v>
      </c>
      <c r="D232" s="84" t="s">
        <v>151</v>
      </c>
      <c r="E232" s="83" t="s">
        <v>19</v>
      </c>
      <c r="F232" s="85">
        <v>28</v>
      </c>
      <c r="G232" s="31"/>
      <c r="H232" s="86">
        <f t="shared" si="11"/>
        <v>0</v>
      </c>
      <c r="I232" s="87" t="e">
        <f t="shared" si="13"/>
        <v>#DIV/0!</v>
      </c>
    </row>
    <row r="233" spans="1:9" ht="28.5" x14ac:dyDescent="0.2">
      <c r="A233" s="82" t="s">
        <v>1043</v>
      </c>
      <c r="B233" s="83" t="s">
        <v>152</v>
      </c>
      <c r="C233" s="83" t="s">
        <v>16</v>
      </c>
      <c r="D233" s="84" t="s">
        <v>153</v>
      </c>
      <c r="E233" s="83" t="s">
        <v>19</v>
      </c>
      <c r="F233" s="85">
        <v>29</v>
      </c>
      <c r="G233" s="31"/>
      <c r="H233" s="86">
        <f t="shared" si="11"/>
        <v>0</v>
      </c>
      <c r="I233" s="87" t="e">
        <f t="shared" si="13"/>
        <v>#DIV/0!</v>
      </c>
    </row>
    <row r="234" spans="1:9" ht="29.25" thickBot="1" x14ac:dyDescent="0.25">
      <c r="A234" s="82" t="s">
        <v>1044</v>
      </c>
      <c r="B234" s="83" t="s">
        <v>670</v>
      </c>
      <c r="C234" s="83" t="s">
        <v>16</v>
      </c>
      <c r="D234" s="84" t="s">
        <v>671</v>
      </c>
      <c r="E234" s="83" t="s">
        <v>19</v>
      </c>
      <c r="F234" s="85">
        <v>11</v>
      </c>
      <c r="G234" s="31"/>
      <c r="H234" s="86">
        <f t="shared" si="11"/>
        <v>0</v>
      </c>
      <c r="I234" s="87" t="e">
        <f t="shared" si="13"/>
        <v>#DIV/0!</v>
      </c>
    </row>
    <row r="235" spans="1:9" ht="15.75" thickBot="1" x14ac:dyDescent="0.25">
      <c r="A235" s="7" t="s">
        <v>631</v>
      </c>
      <c r="B235" s="8"/>
      <c r="C235" s="9"/>
      <c r="D235" s="10" t="s">
        <v>672</v>
      </c>
      <c r="E235" s="80">
        <f>SUM(H236:H284)</f>
        <v>0</v>
      </c>
      <c r="F235" s="80"/>
      <c r="G235" s="80"/>
      <c r="H235" s="80"/>
      <c r="I235" s="81" t="e">
        <f>E235/$G$436</f>
        <v>#DIV/0!</v>
      </c>
    </row>
    <row r="236" spans="1:9" ht="42.75" x14ac:dyDescent="0.2">
      <c r="A236" s="82" t="s">
        <v>632</v>
      </c>
      <c r="B236" s="83" t="s">
        <v>1136</v>
      </c>
      <c r="C236" s="83" t="s">
        <v>98</v>
      </c>
      <c r="D236" s="84" t="s">
        <v>1137</v>
      </c>
      <c r="E236" s="83" t="s">
        <v>45</v>
      </c>
      <c r="F236" s="85">
        <v>60</v>
      </c>
      <c r="G236" s="31"/>
      <c r="H236" s="86">
        <f t="shared" si="11"/>
        <v>0</v>
      </c>
      <c r="I236" s="87" t="e">
        <f t="shared" ref="I236:I267" si="14">H236/$G$436</f>
        <v>#DIV/0!</v>
      </c>
    </row>
    <row r="237" spans="1:9" ht="28.5" x14ac:dyDescent="0.2">
      <c r="A237" s="82" t="s">
        <v>644</v>
      </c>
      <c r="B237" s="83" t="s">
        <v>1138</v>
      </c>
      <c r="C237" s="83" t="s">
        <v>98</v>
      </c>
      <c r="D237" s="84" t="s">
        <v>1139</v>
      </c>
      <c r="E237" s="83" t="s">
        <v>45</v>
      </c>
      <c r="F237" s="85">
        <v>60</v>
      </c>
      <c r="G237" s="31"/>
      <c r="H237" s="86">
        <f t="shared" si="11"/>
        <v>0</v>
      </c>
      <c r="I237" s="87" t="e">
        <f t="shared" si="14"/>
        <v>#DIV/0!</v>
      </c>
    </row>
    <row r="238" spans="1:9" ht="28.5" x14ac:dyDescent="0.2">
      <c r="A238" s="82" t="s">
        <v>645</v>
      </c>
      <c r="B238" s="83" t="s">
        <v>1140</v>
      </c>
      <c r="C238" s="83" t="s">
        <v>98</v>
      </c>
      <c r="D238" s="84" t="s">
        <v>1141</v>
      </c>
      <c r="E238" s="83" t="s">
        <v>45</v>
      </c>
      <c r="F238" s="85">
        <v>60</v>
      </c>
      <c r="G238" s="31"/>
      <c r="H238" s="86">
        <f t="shared" si="11"/>
        <v>0</v>
      </c>
      <c r="I238" s="87" t="e">
        <f t="shared" si="14"/>
        <v>#DIV/0!</v>
      </c>
    </row>
    <row r="239" spans="1:9" ht="28.5" x14ac:dyDescent="0.2">
      <c r="A239" s="82" t="s">
        <v>1045</v>
      </c>
      <c r="B239" s="83" t="s">
        <v>1142</v>
      </c>
      <c r="C239" s="83" t="s">
        <v>98</v>
      </c>
      <c r="D239" s="84" t="s">
        <v>1143</v>
      </c>
      <c r="E239" s="83" t="s">
        <v>45</v>
      </c>
      <c r="F239" s="85">
        <v>27.6</v>
      </c>
      <c r="G239" s="31"/>
      <c r="H239" s="86">
        <f t="shared" si="11"/>
        <v>0</v>
      </c>
      <c r="I239" s="87" t="e">
        <f t="shared" si="14"/>
        <v>#DIV/0!</v>
      </c>
    </row>
    <row r="240" spans="1:9" ht="28.5" x14ac:dyDescent="0.2">
      <c r="A240" s="82" t="s">
        <v>1046</v>
      </c>
      <c r="B240" s="83" t="s">
        <v>1144</v>
      </c>
      <c r="C240" s="83" t="s">
        <v>98</v>
      </c>
      <c r="D240" s="84" t="s">
        <v>1145</v>
      </c>
      <c r="E240" s="83" t="s">
        <v>45</v>
      </c>
      <c r="F240" s="85">
        <v>24</v>
      </c>
      <c r="G240" s="31"/>
      <c r="H240" s="86">
        <f t="shared" si="11"/>
        <v>0</v>
      </c>
      <c r="I240" s="87" t="e">
        <f t="shared" si="14"/>
        <v>#DIV/0!</v>
      </c>
    </row>
    <row r="241" spans="1:9" ht="57" x14ac:dyDescent="0.2">
      <c r="A241" s="82" t="s">
        <v>1047</v>
      </c>
      <c r="B241" s="83">
        <v>92367</v>
      </c>
      <c r="C241" s="83" t="s">
        <v>98</v>
      </c>
      <c r="D241" s="84" t="s">
        <v>133</v>
      </c>
      <c r="E241" s="83" t="s">
        <v>45</v>
      </c>
      <c r="F241" s="85">
        <v>1682.14</v>
      </c>
      <c r="G241" s="31"/>
      <c r="H241" s="86">
        <f t="shared" si="11"/>
        <v>0</v>
      </c>
      <c r="I241" s="87" t="e">
        <f t="shared" si="14"/>
        <v>#DIV/0!</v>
      </c>
    </row>
    <row r="242" spans="1:9" ht="57" x14ac:dyDescent="0.2">
      <c r="A242" s="82" t="s">
        <v>1048</v>
      </c>
      <c r="B242" s="83">
        <v>92368</v>
      </c>
      <c r="C242" s="83" t="s">
        <v>98</v>
      </c>
      <c r="D242" s="84" t="s">
        <v>673</v>
      </c>
      <c r="E242" s="83" t="s">
        <v>45</v>
      </c>
      <c r="F242" s="85">
        <v>100.9</v>
      </c>
      <c r="G242" s="31"/>
      <c r="H242" s="86">
        <f t="shared" si="11"/>
        <v>0</v>
      </c>
      <c r="I242" s="87" t="e">
        <f t="shared" si="14"/>
        <v>#DIV/0!</v>
      </c>
    </row>
    <row r="243" spans="1:9" ht="57" x14ac:dyDescent="0.2">
      <c r="A243" s="82" t="s">
        <v>1049</v>
      </c>
      <c r="B243" s="83">
        <v>97498</v>
      </c>
      <c r="C243" s="83" t="s">
        <v>98</v>
      </c>
      <c r="D243" s="84" t="s">
        <v>198</v>
      </c>
      <c r="E243" s="83" t="s">
        <v>45</v>
      </c>
      <c r="F243" s="85">
        <v>364.8</v>
      </c>
      <c r="G243" s="31"/>
      <c r="H243" s="86">
        <f t="shared" si="11"/>
        <v>0</v>
      </c>
      <c r="I243" s="87" t="e">
        <f t="shared" si="14"/>
        <v>#DIV/0!</v>
      </c>
    </row>
    <row r="244" spans="1:9" ht="28.5" x14ac:dyDescent="0.2">
      <c r="A244" s="82" t="s">
        <v>1050</v>
      </c>
      <c r="B244" s="83" t="s">
        <v>194</v>
      </c>
      <c r="C244" s="83" t="s">
        <v>104</v>
      </c>
      <c r="D244" s="84" t="s">
        <v>195</v>
      </c>
      <c r="E244" s="83" t="s">
        <v>45</v>
      </c>
      <c r="F244" s="85">
        <v>7.8</v>
      </c>
      <c r="G244" s="31"/>
      <c r="H244" s="86">
        <f t="shared" si="11"/>
        <v>0</v>
      </c>
      <c r="I244" s="87" t="e">
        <f t="shared" si="14"/>
        <v>#DIV/0!</v>
      </c>
    </row>
    <row r="245" spans="1:9" ht="28.5" x14ac:dyDescent="0.2">
      <c r="A245" s="82" t="s">
        <v>1051</v>
      </c>
      <c r="B245" s="83" t="s">
        <v>674</v>
      </c>
      <c r="C245" s="83" t="s">
        <v>104</v>
      </c>
      <c r="D245" s="84" t="s">
        <v>675</v>
      </c>
      <c r="E245" s="83" t="s">
        <v>45</v>
      </c>
      <c r="F245" s="85">
        <v>12.6</v>
      </c>
      <c r="G245" s="31"/>
      <c r="H245" s="86">
        <f t="shared" si="11"/>
        <v>0</v>
      </c>
      <c r="I245" s="87" t="e">
        <f t="shared" si="14"/>
        <v>#DIV/0!</v>
      </c>
    </row>
    <row r="246" spans="1:9" ht="28.5" x14ac:dyDescent="0.2">
      <c r="A246" s="82" t="s">
        <v>1052</v>
      </c>
      <c r="B246" s="83" t="s">
        <v>196</v>
      </c>
      <c r="C246" s="83" t="s">
        <v>104</v>
      </c>
      <c r="D246" s="84" t="s">
        <v>197</v>
      </c>
      <c r="E246" s="83" t="s">
        <v>45</v>
      </c>
      <c r="F246" s="85">
        <v>46.8</v>
      </c>
      <c r="G246" s="31"/>
      <c r="H246" s="86">
        <f t="shared" si="11"/>
        <v>0</v>
      </c>
      <c r="I246" s="87" t="e">
        <f t="shared" si="14"/>
        <v>#DIV/0!</v>
      </c>
    </row>
    <row r="247" spans="1:9" ht="28.5" x14ac:dyDescent="0.2">
      <c r="A247" s="82" t="s">
        <v>1053</v>
      </c>
      <c r="B247" s="83" t="s">
        <v>186</v>
      </c>
      <c r="C247" s="83" t="s">
        <v>104</v>
      </c>
      <c r="D247" s="84" t="s">
        <v>187</v>
      </c>
      <c r="E247" s="83" t="s">
        <v>45</v>
      </c>
      <c r="F247" s="85">
        <v>1587.6</v>
      </c>
      <c r="G247" s="31"/>
      <c r="H247" s="86">
        <f t="shared" si="11"/>
        <v>0</v>
      </c>
      <c r="I247" s="87" t="e">
        <f t="shared" si="14"/>
        <v>#DIV/0!</v>
      </c>
    </row>
    <row r="248" spans="1:9" ht="28.5" x14ac:dyDescent="0.2">
      <c r="A248" s="82" t="s">
        <v>1054</v>
      </c>
      <c r="B248" s="83" t="s">
        <v>676</v>
      </c>
      <c r="C248" s="83" t="s">
        <v>104</v>
      </c>
      <c r="D248" s="84" t="s">
        <v>193</v>
      </c>
      <c r="E248" s="83" t="s">
        <v>45</v>
      </c>
      <c r="F248" s="85">
        <v>4.8</v>
      </c>
      <c r="G248" s="31"/>
      <c r="H248" s="86">
        <f t="shared" ref="H248:H310" si="15">ROUND((G248*F248),2)</f>
        <v>0</v>
      </c>
      <c r="I248" s="87" t="e">
        <f t="shared" si="14"/>
        <v>#DIV/0!</v>
      </c>
    </row>
    <row r="249" spans="1:9" ht="28.5" x14ac:dyDescent="0.2">
      <c r="A249" s="82" t="s">
        <v>1055</v>
      </c>
      <c r="B249" s="83" t="s">
        <v>192</v>
      </c>
      <c r="C249" s="83" t="s">
        <v>104</v>
      </c>
      <c r="D249" s="84" t="s">
        <v>193</v>
      </c>
      <c r="E249" s="83" t="s">
        <v>45</v>
      </c>
      <c r="F249" s="85">
        <v>36.6</v>
      </c>
      <c r="G249" s="31"/>
      <c r="H249" s="86">
        <f t="shared" si="15"/>
        <v>0</v>
      </c>
      <c r="I249" s="87" t="e">
        <f t="shared" si="14"/>
        <v>#DIV/0!</v>
      </c>
    </row>
    <row r="250" spans="1:9" ht="28.5" x14ac:dyDescent="0.2">
      <c r="A250" s="82" t="s">
        <v>1056</v>
      </c>
      <c r="B250" s="83" t="s">
        <v>677</v>
      </c>
      <c r="C250" s="83" t="s">
        <v>104</v>
      </c>
      <c r="D250" s="84" t="s">
        <v>678</v>
      </c>
      <c r="E250" s="83" t="s">
        <v>45</v>
      </c>
      <c r="F250" s="85">
        <v>26.4</v>
      </c>
      <c r="G250" s="31"/>
      <c r="H250" s="86">
        <f t="shared" si="15"/>
        <v>0</v>
      </c>
      <c r="I250" s="87" t="e">
        <f t="shared" si="14"/>
        <v>#DIV/0!</v>
      </c>
    </row>
    <row r="251" spans="1:9" ht="28.5" x14ac:dyDescent="0.2">
      <c r="A251" s="82" t="s">
        <v>1057</v>
      </c>
      <c r="B251" s="83" t="s">
        <v>679</v>
      </c>
      <c r="C251" s="83" t="s">
        <v>104</v>
      </c>
      <c r="D251" s="84" t="s">
        <v>193</v>
      </c>
      <c r="E251" s="83" t="s">
        <v>45</v>
      </c>
      <c r="F251" s="85">
        <v>8.4</v>
      </c>
      <c r="G251" s="31"/>
      <c r="H251" s="86">
        <f t="shared" si="15"/>
        <v>0</v>
      </c>
      <c r="I251" s="87" t="e">
        <f t="shared" si="14"/>
        <v>#DIV/0!</v>
      </c>
    </row>
    <row r="252" spans="1:9" ht="42.75" x14ac:dyDescent="0.2">
      <c r="A252" s="82" t="s">
        <v>1058</v>
      </c>
      <c r="B252" s="83" t="s">
        <v>680</v>
      </c>
      <c r="C252" s="83" t="s">
        <v>104</v>
      </c>
      <c r="D252" s="84" t="s">
        <v>681</v>
      </c>
      <c r="E252" s="83" t="s">
        <v>45</v>
      </c>
      <c r="F252" s="85">
        <v>12.6</v>
      </c>
      <c r="G252" s="31"/>
      <c r="H252" s="86">
        <f t="shared" si="15"/>
        <v>0</v>
      </c>
      <c r="I252" s="87" t="e">
        <f t="shared" si="14"/>
        <v>#DIV/0!</v>
      </c>
    </row>
    <row r="253" spans="1:9" ht="28.5" x14ac:dyDescent="0.2">
      <c r="A253" s="82" t="s">
        <v>1059</v>
      </c>
      <c r="B253" s="83" t="s">
        <v>682</v>
      </c>
      <c r="C253" s="83" t="s">
        <v>16</v>
      </c>
      <c r="D253" s="84" t="s">
        <v>683</v>
      </c>
      <c r="E253" s="83" t="s">
        <v>45</v>
      </c>
      <c r="F253" s="85">
        <v>96</v>
      </c>
      <c r="G253" s="31"/>
      <c r="H253" s="86">
        <f t="shared" si="15"/>
        <v>0</v>
      </c>
      <c r="I253" s="87" t="e">
        <f t="shared" si="14"/>
        <v>#DIV/0!</v>
      </c>
    </row>
    <row r="254" spans="1:9" ht="28.5" x14ac:dyDescent="0.2">
      <c r="A254" s="82" t="s">
        <v>1060</v>
      </c>
      <c r="B254" s="83" t="s">
        <v>380</v>
      </c>
      <c r="C254" s="83" t="s">
        <v>16</v>
      </c>
      <c r="D254" s="84" t="s">
        <v>381</v>
      </c>
      <c r="E254" s="83" t="s">
        <v>45</v>
      </c>
      <c r="F254" s="85">
        <v>16.670000000000002</v>
      </c>
      <c r="G254" s="31"/>
      <c r="H254" s="86">
        <f t="shared" si="15"/>
        <v>0</v>
      </c>
      <c r="I254" s="87" t="e">
        <f t="shared" si="14"/>
        <v>#DIV/0!</v>
      </c>
    </row>
    <row r="255" spans="1:9" ht="28.5" x14ac:dyDescent="0.2">
      <c r="A255" s="82" t="s">
        <v>1061</v>
      </c>
      <c r="B255" s="83" t="s">
        <v>382</v>
      </c>
      <c r="C255" s="83" t="s">
        <v>16</v>
      </c>
      <c r="D255" s="84" t="s">
        <v>383</v>
      </c>
      <c r="E255" s="83" t="s">
        <v>45</v>
      </c>
      <c r="F255" s="85">
        <v>8.77</v>
      </c>
      <c r="G255" s="31"/>
      <c r="H255" s="86">
        <f t="shared" si="15"/>
        <v>0</v>
      </c>
      <c r="I255" s="87" t="e">
        <f t="shared" si="14"/>
        <v>#DIV/0!</v>
      </c>
    </row>
    <row r="256" spans="1:9" x14ac:dyDescent="0.2">
      <c r="A256" s="82" t="s">
        <v>1062</v>
      </c>
      <c r="B256" s="83" t="s">
        <v>346</v>
      </c>
      <c r="C256" s="83" t="s">
        <v>16</v>
      </c>
      <c r="D256" s="84" t="s">
        <v>347</v>
      </c>
      <c r="E256" s="83" t="s">
        <v>45</v>
      </c>
      <c r="F256" s="85">
        <v>12</v>
      </c>
      <c r="G256" s="31"/>
      <c r="H256" s="86">
        <f t="shared" si="15"/>
        <v>0</v>
      </c>
      <c r="I256" s="87" t="e">
        <f t="shared" si="14"/>
        <v>#DIV/0!</v>
      </c>
    </row>
    <row r="257" spans="1:9" x14ac:dyDescent="0.2">
      <c r="A257" s="82" t="s">
        <v>1063</v>
      </c>
      <c r="B257" s="83" t="s">
        <v>277</v>
      </c>
      <c r="C257" s="83" t="s">
        <v>16</v>
      </c>
      <c r="D257" s="84" t="s">
        <v>278</v>
      </c>
      <c r="E257" s="83" t="s">
        <v>45</v>
      </c>
      <c r="F257" s="85">
        <v>606.59</v>
      </c>
      <c r="G257" s="31"/>
      <c r="H257" s="86">
        <f>ROUND((G257*F257),2)</f>
        <v>0</v>
      </c>
      <c r="I257" s="87" t="e">
        <f t="shared" si="14"/>
        <v>#DIV/0!</v>
      </c>
    </row>
    <row r="258" spans="1:9" ht="28.5" x14ac:dyDescent="0.2">
      <c r="A258" s="82" t="s">
        <v>1064</v>
      </c>
      <c r="B258" s="83" t="s">
        <v>684</v>
      </c>
      <c r="C258" s="83" t="s">
        <v>16</v>
      </c>
      <c r="D258" s="84" t="s">
        <v>685</v>
      </c>
      <c r="E258" s="83" t="s">
        <v>45</v>
      </c>
      <c r="F258" s="85">
        <v>267.91000000000003</v>
      </c>
      <c r="G258" s="31"/>
      <c r="H258" s="86">
        <f t="shared" si="15"/>
        <v>0</v>
      </c>
      <c r="I258" s="87" t="e">
        <f t="shared" si="14"/>
        <v>#DIV/0!</v>
      </c>
    </row>
    <row r="259" spans="1:9" x14ac:dyDescent="0.2">
      <c r="A259" s="82" t="s">
        <v>1065</v>
      </c>
      <c r="B259" s="83" t="s">
        <v>43</v>
      </c>
      <c r="C259" s="83" t="s">
        <v>16</v>
      </c>
      <c r="D259" s="84" t="s">
        <v>44</v>
      </c>
      <c r="E259" s="83" t="s">
        <v>45</v>
      </c>
      <c r="F259" s="85">
        <v>73.2</v>
      </c>
      <c r="G259" s="31"/>
      <c r="H259" s="86">
        <f t="shared" si="15"/>
        <v>0</v>
      </c>
      <c r="I259" s="87" t="e">
        <f t="shared" si="14"/>
        <v>#DIV/0!</v>
      </c>
    </row>
    <row r="260" spans="1:9" ht="28.5" x14ac:dyDescent="0.2">
      <c r="A260" s="82" t="s">
        <v>1066</v>
      </c>
      <c r="B260" s="83">
        <v>3443</v>
      </c>
      <c r="C260" s="83" t="s">
        <v>199</v>
      </c>
      <c r="D260" s="84" t="s">
        <v>200</v>
      </c>
      <c r="E260" s="83" t="s">
        <v>201</v>
      </c>
      <c r="F260" s="85">
        <v>50</v>
      </c>
      <c r="G260" s="31"/>
      <c r="H260" s="86">
        <f t="shared" si="15"/>
        <v>0</v>
      </c>
      <c r="I260" s="87" t="e">
        <f t="shared" si="14"/>
        <v>#DIV/0!</v>
      </c>
    </row>
    <row r="261" spans="1:9" x14ac:dyDescent="0.2">
      <c r="A261" s="82" t="s">
        <v>1067</v>
      </c>
      <c r="B261" s="83">
        <v>4177</v>
      </c>
      <c r="C261" s="83" t="s">
        <v>199</v>
      </c>
      <c r="D261" s="84" t="s">
        <v>686</v>
      </c>
      <c r="E261" s="83" t="s">
        <v>201</v>
      </c>
      <c r="F261" s="85">
        <v>176</v>
      </c>
      <c r="G261" s="31"/>
      <c r="H261" s="86">
        <f t="shared" si="15"/>
        <v>0</v>
      </c>
      <c r="I261" s="87" t="e">
        <f t="shared" si="14"/>
        <v>#DIV/0!</v>
      </c>
    </row>
    <row r="262" spans="1:9" x14ac:dyDescent="0.2">
      <c r="A262" s="82" t="s">
        <v>1068</v>
      </c>
      <c r="B262" s="83">
        <v>4209</v>
      </c>
      <c r="C262" s="83" t="s">
        <v>199</v>
      </c>
      <c r="D262" s="84" t="s">
        <v>204</v>
      </c>
      <c r="E262" s="83" t="s">
        <v>201</v>
      </c>
      <c r="F262" s="85">
        <v>24</v>
      </c>
      <c r="G262" s="31"/>
      <c r="H262" s="86">
        <f t="shared" si="15"/>
        <v>0</v>
      </c>
      <c r="I262" s="87" t="e">
        <f t="shared" si="14"/>
        <v>#DIV/0!</v>
      </c>
    </row>
    <row r="263" spans="1:9" x14ac:dyDescent="0.2">
      <c r="A263" s="82" t="s">
        <v>1069</v>
      </c>
      <c r="B263" s="83">
        <v>6299</v>
      </c>
      <c r="C263" s="83" t="s">
        <v>199</v>
      </c>
      <c r="D263" s="84" t="s">
        <v>687</v>
      </c>
      <c r="E263" s="83" t="s">
        <v>201</v>
      </c>
      <c r="F263" s="85">
        <v>8</v>
      </c>
      <c r="G263" s="31"/>
      <c r="H263" s="86">
        <f t="shared" si="15"/>
        <v>0</v>
      </c>
      <c r="I263" s="87" t="e">
        <f t="shared" si="14"/>
        <v>#DIV/0!</v>
      </c>
    </row>
    <row r="264" spans="1:9" ht="28.5" x14ac:dyDescent="0.2">
      <c r="A264" s="82" t="s">
        <v>1070</v>
      </c>
      <c r="B264" s="83">
        <v>6314</v>
      </c>
      <c r="C264" s="83" t="s">
        <v>199</v>
      </c>
      <c r="D264" s="84" t="s">
        <v>688</v>
      </c>
      <c r="E264" s="83" t="s">
        <v>201</v>
      </c>
      <c r="F264" s="85">
        <v>14</v>
      </c>
      <c r="G264" s="31"/>
      <c r="H264" s="86">
        <f t="shared" si="15"/>
        <v>0</v>
      </c>
      <c r="I264" s="87" t="e">
        <f t="shared" si="14"/>
        <v>#DIV/0!</v>
      </c>
    </row>
    <row r="265" spans="1:9" ht="42.75" x14ac:dyDescent="0.2">
      <c r="A265" s="82" t="s">
        <v>1071</v>
      </c>
      <c r="B265" s="83">
        <v>92369</v>
      </c>
      <c r="C265" s="83" t="s">
        <v>98</v>
      </c>
      <c r="D265" s="84" t="s">
        <v>203</v>
      </c>
      <c r="E265" s="83" t="s">
        <v>19</v>
      </c>
      <c r="F265" s="85">
        <v>100</v>
      </c>
      <c r="G265" s="31"/>
      <c r="H265" s="86">
        <f t="shared" si="15"/>
        <v>0</v>
      </c>
      <c r="I265" s="87" t="e">
        <f t="shared" si="14"/>
        <v>#DIV/0!</v>
      </c>
    </row>
    <row r="266" spans="1:9" ht="42.75" x14ac:dyDescent="0.2">
      <c r="A266" s="82" t="s">
        <v>1072</v>
      </c>
      <c r="B266" s="83">
        <v>92377</v>
      </c>
      <c r="C266" s="83" t="s">
        <v>98</v>
      </c>
      <c r="D266" s="84" t="s">
        <v>286</v>
      </c>
      <c r="E266" s="83" t="s">
        <v>19</v>
      </c>
      <c r="F266" s="85">
        <v>126</v>
      </c>
      <c r="G266" s="31"/>
      <c r="H266" s="86">
        <f t="shared" si="15"/>
        <v>0</v>
      </c>
      <c r="I266" s="87" t="e">
        <f t="shared" si="14"/>
        <v>#DIV/0!</v>
      </c>
    </row>
    <row r="267" spans="1:9" ht="42.75" x14ac:dyDescent="0.2">
      <c r="A267" s="82" t="s">
        <v>1073</v>
      </c>
      <c r="B267" s="83">
        <v>92378</v>
      </c>
      <c r="C267" s="83" t="s">
        <v>98</v>
      </c>
      <c r="D267" s="84" t="s">
        <v>134</v>
      </c>
      <c r="E267" s="83" t="s">
        <v>19</v>
      </c>
      <c r="F267" s="85">
        <v>192</v>
      </c>
      <c r="G267" s="31"/>
      <c r="H267" s="86">
        <f t="shared" si="15"/>
        <v>0</v>
      </c>
      <c r="I267" s="87" t="e">
        <f t="shared" si="14"/>
        <v>#DIV/0!</v>
      </c>
    </row>
    <row r="268" spans="1:9" ht="42.75" x14ac:dyDescent="0.2">
      <c r="A268" s="82" t="s">
        <v>1074</v>
      </c>
      <c r="B268" s="83">
        <v>92380</v>
      </c>
      <c r="C268" s="83" t="s">
        <v>98</v>
      </c>
      <c r="D268" s="84" t="s">
        <v>689</v>
      </c>
      <c r="E268" s="83" t="s">
        <v>19</v>
      </c>
      <c r="F268" s="85">
        <v>28</v>
      </c>
      <c r="G268" s="31"/>
      <c r="H268" s="86">
        <f t="shared" si="15"/>
        <v>0</v>
      </c>
      <c r="I268" s="87" t="e">
        <f t="shared" ref="I268:I284" si="16">H268/$G$436</f>
        <v>#DIV/0!</v>
      </c>
    </row>
    <row r="269" spans="1:9" ht="42.75" x14ac:dyDescent="0.2">
      <c r="A269" s="82" t="s">
        <v>1075</v>
      </c>
      <c r="B269" s="83">
        <v>92389</v>
      </c>
      <c r="C269" s="83" t="s">
        <v>98</v>
      </c>
      <c r="D269" s="84" t="s">
        <v>283</v>
      </c>
      <c r="E269" s="83" t="s">
        <v>19</v>
      </c>
      <c r="F269" s="85">
        <v>7</v>
      </c>
      <c r="G269" s="31"/>
      <c r="H269" s="86">
        <f t="shared" si="15"/>
        <v>0</v>
      </c>
      <c r="I269" s="87" t="e">
        <f t="shared" si="16"/>
        <v>#DIV/0!</v>
      </c>
    </row>
    <row r="270" spans="1:9" ht="42.75" x14ac:dyDescent="0.2">
      <c r="A270" s="82" t="s">
        <v>1076</v>
      </c>
      <c r="B270" s="83">
        <v>92390</v>
      </c>
      <c r="C270" s="83" t="s">
        <v>98</v>
      </c>
      <c r="D270" s="84" t="s">
        <v>281</v>
      </c>
      <c r="E270" s="83" t="s">
        <v>19</v>
      </c>
      <c r="F270" s="85">
        <v>28</v>
      </c>
      <c r="G270" s="31"/>
      <c r="H270" s="86">
        <f t="shared" si="15"/>
        <v>0</v>
      </c>
      <c r="I270" s="87" t="e">
        <f t="shared" si="16"/>
        <v>#DIV/0!</v>
      </c>
    </row>
    <row r="271" spans="1:9" ht="42.75" x14ac:dyDescent="0.2">
      <c r="A271" s="82" t="s">
        <v>1077</v>
      </c>
      <c r="B271" s="83">
        <v>92637</v>
      </c>
      <c r="C271" s="83" t="s">
        <v>98</v>
      </c>
      <c r="D271" s="84" t="s">
        <v>690</v>
      </c>
      <c r="E271" s="83" t="s">
        <v>19</v>
      </c>
      <c r="F271" s="85">
        <v>96</v>
      </c>
      <c r="G271" s="31"/>
      <c r="H271" s="86">
        <f t="shared" si="15"/>
        <v>0</v>
      </c>
      <c r="I271" s="87" t="e">
        <f t="shared" si="16"/>
        <v>#DIV/0!</v>
      </c>
    </row>
    <row r="272" spans="1:9" ht="42.75" x14ac:dyDescent="0.2">
      <c r="A272" s="82" t="s">
        <v>1078</v>
      </c>
      <c r="B272" s="83">
        <v>92642</v>
      </c>
      <c r="C272" s="83" t="s">
        <v>98</v>
      </c>
      <c r="D272" s="84" t="s">
        <v>135</v>
      </c>
      <c r="E272" s="83" t="s">
        <v>19</v>
      </c>
      <c r="F272" s="85">
        <v>46</v>
      </c>
      <c r="G272" s="31"/>
      <c r="H272" s="86">
        <f t="shared" si="15"/>
        <v>0</v>
      </c>
      <c r="I272" s="87" t="e">
        <f t="shared" si="16"/>
        <v>#DIV/0!</v>
      </c>
    </row>
    <row r="273" spans="1:9" ht="42.75" x14ac:dyDescent="0.2">
      <c r="A273" s="82" t="s">
        <v>1079</v>
      </c>
      <c r="B273" s="83">
        <v>92896</v>
      </c>
      <c r="C273" s="83" t="s">
        <v>98</v>
      </c>
      <c r="D273" s="84" t="s">
        <v>691</v>
      </c>
      <c r="E273" s="83" t="s">
        <v>19</v>
      </c>
      <c r="F273" s="85">
        <v>14</v>
      </c>
      <c r="G273" s="31"/>
      <c r="H273" s="86">
        <f t="shared" si="15"/>
        <v>0</v>
      </c>
      <c r="I273" s="87" t="e">
        <f t="shared" si="16"/>
        <v>#DIV/0!</v>
      </c>
    </row>
    <row r="274" spans="1:9" ht="42.75" x14ac:dyDescent="0.2">
      <c r="A274" s="82" t="s">
        <v>1080</v>
      </c>
      <c r="B274" s="83">
        <v>92897</v>
      </c>
      <c r="C274" s="83" t="s">
        <v>98</v>
      </c>
      <c r="D274" s="84" t="s">
        <v>692</v>
      </c>
      <c r="E274" s="83" t="s">
        <v>19</v>
      </c>
      <c r="F274" s="85">
        <v>10</v>
      </c>
      <c r="G274" s="31"/>
      <c r="H274" s="86">
        <f t="shared" si="15"/>
        <v>0</v>
      </c>
      <c r="I274" s="87" t="e">
        <f t="shared" si="16"/>
        <v>#DIV/0!</v>
      </c>
    </row>
    <row r="275" spans="1:9" ht="42.75" x14ac:dyDescent="0.2">
      <c r="A275" s="82" t="s">
        <v>1081</v>
      </c>
      <c r="B275" s="83">
        <v>92918</v>
      </c>
      <c r="C275" s="83" t="s">
        <v>98</v>
      </c>
      <c r="D275" s="84" t="s">
        <v>202</v>
      </c>
      <c r="E275" s="83" t="s">
        <v>19</v>
      </c>
      <c r="F275" s="85">
        <v>100</v>
      </c>
      <c r="G275" s="31"/>
      <c r="H275" s="86">
        <f t="shared" si="15"/>
        <v>0</v>
      </c>
      <c r="I275" s="87" t="e">
        <f t="shared" si="16"/>
        <v>#DIV/0!</v>
      </c>
    </row>
    <row r="276" spans="1:9" ht="42.75" x14ac:dyDescent="0.2">
      <c r="A276" s="82" t="s">
        <v>1082</v>
      </c>
      <c r="B276" s="83">
        <v>92936</v>
      </c>
      <c r="C276" s="83" t="s">
        <v>98</v>
      </c>
      <c r="D276" s="84" t="s">
        <v>693</v>
      </c>
      <c r="E276" s="83" t="s">
        <v>19</v>
      </c>
      <c r="F276" s="85">
        <v>10</v>
      </c>
      <c r="G276" s="31"/>
      <c r="H276" s="86">
        <f t="shared" si="15"/>
        <v>0</v>
      </c>
      <c r="I276" s="87" t="e">
        <f t="shared" si="16"/>
        <v>#DIV/0!</v>
      </c>
    </row>
    <row r="277" spans="1:9" ht="57" x14ac:dyDescent="0.2">
      <c r="A277" s="82" t="s">
        <v>1083</v>
      </c>
      <c r="B277" s="83">
        <v>94470</v>
      </c>
      <c r="C277" s="83" t="s">
        <v>98</v>
      </c>
      <c r="D277" s="84" t="s">
        <v>694</v>
      </c>
      <c r="E277" s="83" t="s">
        <v>19</v>
      </c>
      <c r="F277" s="85">
        <v>39</v>
      </c>
      <c r="G277" s="31"/>
      <c r="H277" s="86">
        <f t="shared" si="15"/>
        <v>0</v>
      </c>
      <c r="I277" s="87" t="e">
        <f t="shared" si="16"/>
        <v>#DIV/0!</v>
      </c>
    </row>
    <row r="278" spans="1:9" ht="71.25" x14ac:dyDescent="0.2">
      <c r="A278" s="82" t="s">
        <v>1084</v>
      </c>
      <c r="B278" s="83">
        <v>94473</v>
      </c>
      <c r="C278" s="83" t="s">
        <v>98</v>
      </c>
      <c r="D278" s="84" t="s">
        <v>136</v>
      </c>
      <c r="E278" s="83" t="s">
        <v>19</v>
      </c>
      <c r="F278" s="85">
        <v>202</v>
      </c>
      <c r="G278" s="31"/>
      <c r="H278" s="86">
        <f t="shared" si="15"/>
        <v>0</v>
      </c>
      <c r="I278" s="87" t="e">
        <f t="shared" si="16"/>
        <v>#DIV/0!</v>
      </c>
    </row>
    <row r="279" spans="1:9" ht="71.25" x14ac:dyDescent="0.2">
      <c r="A279" s="82" t="s">
        <v>1085</v>
      </c>
      <c r="B279" s="83">
        <v>94475</v>
      </c>
      <c r="C279" s="83" t="s">
        <v>98</v>
      </c>
      <c r="D279" s="84" t="s">
        <v>695</v>
      </c>
      <c r="E279" s="83" t="s">
        <v>19</v>
      </c>
      <c r="F279" s="85">
        <v>50</v>
      </c>
      <c r="G279" s="31"/>
      <c r="H279" s="86">
        <f t="shared" si="15"/>
        <v>0</v>
      </c>
      <c r="I279" s="87" t="e">
        <f t="shared" si="16"/>
        <v>#DIV/0!</v>
      </c>
    </row>
    <row r="280" spans="1:9" ht="42.75" x14ac:dyDescent="0.2">
      <c r="A280" s="82" t="s">
        <v>1086</v>
      </c>
      <c r="B280" s="83">
        <v>97474</v>
      </c>
      <c r="C280" s="83" t="s">
        <v>98</v>
      </c>
      <c r="D280" s="84" t="s">
        <v>279</v>
      </c>
      <c r="E280" s="83" t="s">
        <v>19</v>
      </c>
      <c r="F280" s="85">
        <v>48</v>
      </c>
      <c r="G280" s="31"/>
      <c r="H280" s="86">
        <f t="shared" si="15"/>
        <v>0</v>
      </c>
      <c r="I280" s="87" t="e">
        <f t="shared" si="16"/>
        <v>#DIV/0!</v>
      </c>
    </row>
    <row r="281" spans="1:9" ht="42.75" x14ac:dyDescent="0.2">
      <c r="A281" s="82" t="s">
        <v>1087</v>
      </c>
      <c r="B281" s="83">
        <v>97488</v>
      </c>
      <c r="C281" s="83" t="s">
        <v>98</v>
      </c>
      <c r="D281" s="84" t="s">
        <v>280</v>
      </c>
      <c r="E281" s="83" t="s">
        <v>19</v>
      </c>
      <c r="F281" s="85">
        <v>32</v>
      </c>
      <c r="G281" s="31"/>
      <c r="H281" s="86">
        <f t="shared" si="15"/>
        <v>0</v>
      </c>
      <c r="I281" s="87" t="e">
        <f t="shared" si="16"/>
        <v>#DIV/0!</v>
      </c>
    </row>
    <row r="282" spans="1:9" ht="42.75" x14ac:dyDescent="0.2">
      <c r="A282" s="82" t="s">
        <v>1088</v>
      </c>
      <c r="B282" s="83">
        <v>97495</v>
      </c>
      <c r="C282" s="83" t="s">
        <v>98</v>
      </c>
      <c r="D282" s="84" t="s">
        <v>282</v>
      </c>
      <c r="E282" s="83" t="s">
        <v>19</v>
      </c>
      <c r="F282" s="85">
        <v>8</v>
      </c>
      <c r="G282" s="31"/>
      <c r="H282" s="86">
        <f t="shared" si="15"/>
        <v>0</v>
      </c>
      <c r="I282" s="87" t="e">
        <f t="shared" si="16"/>
        <v>#DIV/0!</v>
      </c>
    </row>
    <row r="283" spans="1:9" x14ac:dyDescent="0.2">
      <c r="A283" s="82" t="s">
        <v>1089</v>
      </c>
      <c r="B283" s="83" t="s">
        <v>696</v>
      </c>
      <c r="C283" s="83" t="s">
        <v>16</v>
      </c>
      <c r="D283" s="84" t="s">
        <v>697</v>
      </c>
      <c r="E283" s="83" t="s">
        <v>19</v>
      </c>
      <c r="F283" s="85">
        <v>4</v>
      </c>
      <c r="G283" s="31"/>
      <c r="H283" s="86">
        <f t="shared" si="15"/>
        <v>0</v>
      </c>
      <c r="I283" s="87" t="e">
        <f t="shared" si="16"/>
        <v>#DIV/0!</v>
      </c>
    </row>
    <row r="284" spans="1:9" ht="15.75" thickBot="1" x14ac:dyDescent="0.25">
      <c r="A284" s="82" t="s">
        <v>1090</v>
      </c>
      <c r="B284" s="83" t="s">
        <v>698</v>
      </c>
      <c r="C284" s="83" t="s">
        <v>16</v>
      </c>
      <c r="D284" s="84" t="s">
        <v>699</v>
      </c>
      <c r="E284" s="83" t="s">
        <v>19</v>
      </c>
      <c r="F284" s="85">
        <v>10</v>
      </c>
      <c r="G284" s="31"/>
      <c r="H284" s="86">
        <f t="shared" si="15"/>
        <v>0</v>
      </c>
      <c r="I284" s="87" t="e">
        <f t="shared" si="16"/>
        <v>#DIV/0!</v>
      </c>
    </row>
    <row r="285" spans="1:9" ht="15.75" thickBot="1" x14ac:dyDescent="0.25">
      <c r="A285" s="7" t="s">
        <v>633</v>
      </c>
      <c r="B285" s="8"/>
      <c r="C285" s="9"/>
      <c r="D285" s="10" t="s">
        <v>700</v>
      </c>
      <c r="E285" s="80">
        <f>SUM(H286:H288)</f>
        <v>0</v>
      </c>
      <c r="F285" s="80"/>
      <c r="G285" s="80"/>
      <c r="H285" s="80"/>
      <c r="I285" s="81" t="e">
        <f>E285/$G$436</f>
        <v>#DIV/0!</v>
      </c>
    </row>
    <row r="286" spans="1:9" ht="28.5" x14ac:dyDescent="0.2">
      <c r="A286" s="82" t="s">
        <v>634</v>
      </c>
      <c r="B286" s="83" t="s">
        <v>228</v>
      </c>
      <c r="C286" s="83" t="s">
        <v>16</v>
      </c>
      <c r="D286" s="84" t="s">
        <v>229</v>
      </c>
      <c r="E286" s="83" t="s">
        <v>45</v>
      </c>
      <c r="F286" s="85">
        <v>348.94</v>
      </c>
      <c r="G286" s="31"/>
      <c r="H286" s="86">
        <f t="shared" si="15"/>
        <v>0</v>
      </c>
      <c r="I286" s="87" t="e">
        <f>H286/$G$436</f>
        <v>#DIV/0!</v>
      </c>
    </row>
    <row r="287" spans="1:9" ht="28.5" x14ac:dyDescent="0.2">
      <c r="A287" s="82" t="s">
        <v>642</v>
      </c>
      <c r="B287" s="83" t="s">
        <v>701</v>
      </c>
      <c r="C287" s="83" t="s">
        <v>16</v>
      </c>
      <c r="D287" s="84" t="s">
        <v>702</v>
      </c>
      <c r="E287" s="83" t="s">
        <v>45</v>
      </c>
      <c r="F287" s="85">
        <v>213</v>
      </c>
      <c r="G287" s="31"/>
      <c r="H287" s="86">
        <f t="shared" si="15"/>
        <v>0</v>
      </c>
      <c r="I287" s="87" t="e">
        <f>H287/$G$436</f>
        <v>#DIV/0!</v>
      </c>
    </row>
    <row r="288" spans="1:9" ht="29.25" thickBot="1" x14ac:dyDescent="0.25">
      <c r="A288" s="82" t="s">
        <v>643</v>
      </c>
      <c r="B288" s="83" t="s">
        <v>142</v>
      </c>
      <c r="C288" s="83" t="s">
        <v>16</v>
      </c>
      <c r="D288" s="84" t="s">
        <v>143</v>
      </c>
      <c r="E288" s="83" t="s">
        <v>45</v>
      </c>
      <c r="F288" s="85">
        <v>871.03</v>
      </c>
      <c r="G288" s="31"/>
      <c r="H288" s="86">
        <f t="shared" si="15"/>
        <v>0</v>
      </c>
      <c r="I288" s="87" t="e">
        <f>H288/$G$436</f>
        <v>#DIV/0!</v>
      </c>
    </row>
    <row r="289" spans="1:9" ht="15.75" thickBot="1" x14ac:dyDescent="0.25">
      <c r="A289" s="7" t="s">
        <v>635</v>
      </c>
      <c r="B289" s="8"/>
      <c r="C289" s="9"/>
      <c r="D289" s="10" t="s">
        <v>703</v>
      </c>
      <c r="E289" s="80">
        <f>SUM(H290:H295)</f>
        <v>0</v>
      </c>
      <c r="F289" s="80"/>
      <c r="G289" s="80"/>
      <c r="H289" s="80"/>
      <c r="I289" s="81" t="e">
        <f>E289/$G$436</f>
        <v>#DIV/0!</v>
      </c>
    </row>
    <row r="290" spans="1:9" ht="28.5" x14ac:dyDescent="0.2">
      <c r="A290" s="82" t="s">
        <v>636</v>
      </c>
      <c r="B290" s="83" t="s">
        <v>131</v>
      </c>
      <c r="C290" s="83" t="s">
        <v>16</v>
      </c>
      <c r="D290" s="84" t="s">
        <v>132</v>
      </c>
      <c r="E290" s="83" t="s">
        <v>19</v>
      </c>
      <c r="F290" s="85">
        <v>68</v>
      </c>
      <c r="G290" s="31"/>
      <c r="H290" s="86">
        <f t="shared" si="15"/>
        <v>0</v>
      </c>
      <c r="I290" s="87" t="e">
        <f t="shared" ref="I290:I295" si="17">H290/$G$436</f>
        <v>#DIV/0!</v>
      </c>
    </row>
    <row r="291" spans="1:9" ht="28.5" x14ac:dyDescent="0.2">
      <c r="A291" s="82" t="s">
        <v>637</v>
      </c>
      <c r="B291" s="83" t="s">
        <v>188</v>
      </c>
      <c r="C291" s="83" t="s">
        <v>104</v>
      </c>
      <c r="D291" s="84" t="s">
        <v>189</v>
      </c>
      <c r="E291" s="83" t="s">
        <v>19</v>
      </c>
      <c r="F291" s="85">
        <v>44</v>
      </c>
      <c r="G291" s="31"/>
      <c r="H291" s="86">
        <f t="shared" si="15"/>
        <v>0</v>
      </c>
      <c r="I291" s="87" t="e">
        <f t="shared" si="17"/>
        <v>#DIV/0!</v>
      </c>
    </row>
    <row r="292" spans="1:9" ht="28.5" x14ac:dyDescent="0.2">
      <c r="A292" s="82" t="s">
        <v>638</v>
      </c>
      <c r="B292" s="83" t="s">
        <v>704</v>
      </c>
      <c r="C292" s="83" t="s">
        <v>48</v>
      </c>
      <c r="D292" s="84" t="s">
        <v>705</v>
      </c>
      <c r="E292" s="83" t="s">
        <v>19</v>
      </c>
      <c r="F292" s="85">
        <v>4</v>
      </c>
      <c r="G292" s="31"/>
      <c r="H292" s="86">
        <f t="shared" si="15"/>
        <v>0</v>
      </c>
      <c r="I292" s="87" t="e">
        <f t="shared" si="17"/>
        <v>#DIV/0!</v>
      </c>
    </row>
    <row r="293" spans="1:9" ht="28.5" x14ac:dyDescent="0.2">
      <c r="A293" s="82" t="s">
        <v>639</v>
      </c>
      <c r="B293" s="83" t="s">
        <v>706</v>
      </c>
      <c r="C293" s="83" t="s">
        <v>48</v>
      </c>
      <c r="D293" s="84" t="s">
        <v>707</v>
      </c>
      <c r="E293" s="83" t="s">
        <v>19</v>
      </c>
      <c r="F293" s="85">
        <v>5</v>
      </c>
      <c r="G293" s="31"/>
      <c r="H293" s="86">
        <f t="shared" si="15"/>
        <v>0</v>
      </c>
      <c r="I293" s="87" t="e">
        <f t="shared" si="17"/>
        <v>#DIV/0!</v>
      </c>
    </row>
    <row r="294" spans="1:9" x14ac:dyDescent="0.2">
      <c r="A294" s="82" t="s">
        <v>640</v>
      </c>
      <c r="B294" s="83" t="s">
        <v>708</v>
      </c>
      <c r="C294" s="83" t="s">
        <v>16</v>
      </c>
      <c r="D294" s="84" t="s">
        <v>709</v>
      </c>
      <c r="E294" s="83" t="s">
        <v>19</v>
      </c>
      <c r="F294" s="85">
        <v>3</v>
      </c>
      <c r="G294" s="31"/>
      <c r="H294" s="86">
        <f t="shared" si="15"/>
        <v>0</v>
      </c>
      <c r="I294" s="87" t="e">
        <f t="shared" si="17"/>
        <v>#DIV/0!</v>
      </c>
    </row>
    <row r="295" spans="1:9" ht="15.75" thickBot="1" x14ac:dyDescent="0.25">
      <c r="A295" s="82" t="s">
        <v>641</v>
      </c>
      <c r="B295" s="83" t="s">
        <v>710</v>
      </c>
      <c r="C295" s="83" t="s">
        <v>16</v>
      </c>
      <c r="D295" s="84" t="s">
        <v>711</v>
      </c>
      <c r="E295" s="83" t="s">
        <v>19</v>
      </c>
      <c r="F295" s="85">
        <v>3</v>
      </c>
      <c r="G295" s="31"/>
      <c r="H295" s="86">
        <f t="shared" si="15"/>
        <v>0</v>
      </c>
      <c r="I295" s="87" t="e">
        <f t="shared" si="17"/>
        <v>#DIV/0!</v>
      </c>
    </row>
    <row r="296" spans="1:9" ht="15.75" thickBot="1" x14ac:dyDescent="0.25">
      <c r="A296" s="7" t="s">
        <v>930</v>
      </c>
      <c r="B296" s="8"/>
      <c r="C296" s="9"/>
      <c r="D296" s="10" t="s">
        <v>712</v>
      </c>
      <c r="E296" s="80">
        <f>SUM(H297:H301)</f>
        <v>0</v>
      </c>
      <c r="F296" s="80"/>
      <c r="G296" s="80"/>
      <c r="H296" s="80"/>
      <c r="I296" s="81" t="e">
        <f>E296/$G$436</f>
        <v>#DIV/0!</v>
      </c>
    </row>
    <row r="297" spans="1:9" x14ac:dyDescent="0.2">
      <c r="A297" s="82" t="s">
        <v>929</v>
      </c>
      <c r="B297" s="83" t="s">
        <v>713</v>
      </c>
      <c r="C297" s="83" t="s">
        <v>104</v>
      </c>
      <c r="D297" s="84" t="s">
        <v>714</v>
      </c>
      <c r="E297" s="83" t="s">
        <v>45</v>
      </c>
      <c r="F297" s="85">
        <v>17</v>
      </c>
      <c r="G297" s="31"/>
      <c r="H297" s="86">
        <f t="shared" si="15"/>
        <v>0</v>
      </c>
      <c r="I297" s="87" t="e">
        <f>H297/$G$436</f>
        <v>#DIV/0!</v>
      </c>
    </row>
    <row r="298" spans="1:9" x14ac:dyDescent="0.2">
      <c r="A298" s="82" t="s">
        <v>1091</v>
      </c>
      <c r="B298" s="83" t="s">
        <v>715</v>
      </c>
      <c r="C298" s="83" t="s">
        <v>104</v>
      </c>
      <c r="D298" s="84" t="s">
        <v>716</v>
      </c>
      <c r="E298" s="83" t="s">
        <v>45</v>
      </c>
      <c r="F298" s="85">
        <v>150</v>
      </c>
      <c r="G298" s="31"/>
      <c r="H298" s="86">
        <f t="shared" si="15"/>
        <v>0</v>
      </c>
      <c r="I298" s="87" t="e">
        <f>H298/$G$436</f>
        <v>#DIV/0!</v>
      </c>
    </row>
    <row r="299" spans="1:9" ht="28.5" x14ac:dyDescent="0.2">
      <c r="A299" s="82" t="s">
        <v>1092</v>
      </c>
      <c r="B299" s="83" t="s">
        <v>717</v>
      </c>
      <c r="C299" s="83" t="s">
        <v>104</v>
      </c>
      <c r="D299" s="84" t="s">
        <v>718</v>
      </c>
      <c r="E299" s="83" t="s">
        <v>45</v>
      </c>
      <c r="F299" s="85">
        <v>81</v>
      </c>
      <c r="G299" s="31"/>
      <c r="H299" s="86">
        <f t="shared" si="15"/>
        <v>0</v>
      </c>
      <c r="I299" s="87" t="e">
        <f>H299/$G$436</f>
        <v>#DIV/0!</v>
      </c>
    </row>
    <row r="300" spans="1:9" x14ac:dyDescent="0.2">
      <c r="A300" s="82" t="s">
        <v>1093</v>
      </c>
      <c r="B300" s="83" t="s">
        <v>719</v>
      </c>
      <c r="C300" s="83" t="s">
        <v>104</v>
      </c>
      <c r="D300" s="84" t="s">
        <v>720</v>
      </c>
      <c r="E300" s="83" t="s">
        <v>19</v>
      </c>
      <c r="F300" s="85">
        <v>3</v>
      </c>
      <c r="G300" s="31"/>
      <c r="H300" s="86">
        <f t="shared" si="15"/>
        <v>0</v>
      </c>
      <c r="I300" s="87" t="e">
        <f>H300/$G$436</f>
        <v>#DIV/0!</v>
      </c>
    </row>
    <row r="301" spans="1:9" ht="43.5" thickBot="1" x14ac:dyDescent="0.25">
      <c r="A301" s="82" t="s">
        <v>1094</v>
      </c>
      <c r="B301" s="83">
        <v>101801</v>
      </c>
      <c r="C301" s="83" t="s">
        <v>98</v>
      </c>
      <c r="D301" s="84" t="s">
        <v>721</v>
      </c>
      <c r="E301" s="83" t="s">
        <v>19</v>
      </c>
      <c r="F301" s="85">
        <v>3</v>
      </c>
      <c r="G301" s="31"/>
      <c r="H301" s="86">
        <f t="shared" si="15"/>
        <v>0</v>
      </c>
      <c r="I301" s="87" t="e">
        <f>H301/$G$436</f>
        <v>#DIV/0!</v>
      </c>
    </row>
    <row r="302" spans="1:9" ht="15.75" thickBot="1" x14ac:dyDescent="0.25">
      <c r="A302" s="7" t="s">
        <v>931</v>
      </c>
      <c r="B302" s="8"/>
      <c r="C302" s="9"/>
      <c r="D302" s="10" t="s">
        <v>722</v>
      </c>
      <c r="E302" s="80">
        <f>SUM(H303:H313)</f>
        <v>0</v>
      </c>
      <c r="F302" s="80"/>
      <c r="G302" s="80"/>
      <c r="H302" s="80"/>
      <c r="I302" s="81" t="e">
        <f>E302/$G$436</f>
        <v>#DIV/0!</v>
      </c>
    </row>
    <row r="303" spans="1:9" ht="57" x14ac:dyDescent="0.2">
      <c r="A303" s="82" t="s">
        <v>932</v>
      </c>
      <c r="B303" s="83">
        <v>94480</v>
      </c>
      <c r="C303" s="83" t="s">
        <v>98</v>
      </c>
      <c r="D303" s="84" t="s">
        <v>723</v>
      </c>
      <c r="E303" s="83" t="s">
        <v>19</v>
      </c>
      <c r="F303" s="85">
        <v>2</v>
      </c>
      <c r="G303" s="31"/>
      <c r="H303" s="86">
        <f t="shared" si="15"/>
        <v>0</v>
      </c>
      <c r="I303" s="87" t="e">
        <f t="shared" ref="I303:I313" si="18">H303/$G$436</f>
        <v>#DIV/0!</v>
      </c>
    </row>
    <row r="304" spans="1:9" ht="57" x14ac:dyDescent="0.2">
      <c r="A304" s="82" t="s">
        <v>1095</v>
      </c>
      <c r="B304" s="83">
        <v>94483</v>
      </c>
      <c r="C304" s="83" t="s">
        <v>98</v>
      </c>
      <c r="D304" s="84" t="s">
        <v>139</v>
      </c>
      <c r="E304" s="83" t="s">
        <v>19</v>
      </c>
      <c r="F304" s="85">
        <v>3</v>
      </c>
      <c r="G304" s="31"/>
      <c r="H304" s="86">
        <f t="shared" si="15"/>
        <v>0</v>
      </c>
      <c r="I304" s="87" t="e">
        <f t="shared" si="18"/>
        <v>#DIV/0!</v>
      </c>
    </row>
    <row r="305" spans="1:9" x14ac:dyDescent="0.2">
      <c r="A305" s="82" t="s">
        <v>1096</v>
      </c>
      <c r="B305" s="83" t="s">
        <v>724</v>
      </c>
      <c r="C305" s="83" t="s">
        <v>104</v>
      </c>
      <c r="D305" s="84" t="s">
        <v>725</v>
      </c>
      <c r="E305" s="83" t="s">
        <v>19</v>
      </c>
      <c r="F305" s="85">
        <v>2</v>
      </c>
      <c r="G305" s="31"/>
      <c r="H305" s="86">
        <f t="shared" si="15"/>
        <v>0</v>
      </c>
      <c r="I305" s="87" t="e">
        <f t="shared" si="18"/>
        <v>#DIV/0!</v>
      </c>
    </row>
    <row r="306" spans="1:9" x14ac:dyDescent="0.2">
      <c r="A306" s="82" t="s">
        <v>1097</v>
      </c>
      <c r="B306" s="83" t="s">
        <v>726</v>
      </c>
      <c r="C306" s="83" t="s">
        <v>104</v>
      </c>
      <c r="D306" s="84" t="s">
        <v>727</v>
      </c>
      <c r="E306" s="83" t="s">
        <v>19</v>
      </c>
      <c r="F306" s="85">
        <v>4</v>
      </c>
      <c r="G306" s="31"/>
      <c r="H306" s="86">
        <f t="shared" si="15"/>
        <v>0</v>
      </c>
      <c r="I306" s="87" t="e">
        <f t="shared" si="18"/>
        <v>#DIV/0!</v>
      </c>
    </row>
    <row r="307" spans="1:9" x14ac:dyDescent="0.2">
      <c r="A307" s="82" t="s">
        <v>1098</v>
      </c>
      <c r="B307" s="83" t="s">
        <v>728</v>
      </c>
      <c r="C307" s="83" t="s">
        <v>104</v>
      </c>
      <c r="D307" s="84" t="s">
        <v>729</v>
      </c>
      <c r="E307" s="83" t="s">
        <v>19</v>
      </c>
      <c r="F307" s="85">
        <v>4</v>
      </c>
      <c r="G307" s="31"/>
      <c r="H307" s="86">
        <f t="shared" si="15"/>
        <v>0</v>
      </c>
      <c r="I307" s="87" t="e">
        <f t="shared" si="18"/>
        <v>#DIV/0!</v>
      </c>
    </row>
    <row r="308" spans="1:9" x14ac:dyDescent="0.2">
      <c r="A308" s="82" t="s">
        <v>1099</v>
      </c>
      <c r="B308" s="83" t="s">
        <v>207</v>
      </c>
      <c r="C308" s="83" t="s">
        <v>104</v>
      </c>
      <c r="D308" s="84" t="s">
        <v>208</v>
      </c>
      <c r="E308" s="83" t="s">
        <v>19</v>
      </c>
      <c r="F308" s="85">
        <v>1</v>
      </c>
      <c r="G308" s="31"/>
      <c r="H308" s="86">
        <f t="shared" si="15"/>
        <v>0</v>
      </c>
      <c r="I308" s="87" t="e">
        <f t="shared" si="18"/>
        <v>#DIV/0!</v>
      </c>
    </row>
    <row r="309" spans="1:9" x14ac:dyDescent="0.2">
      <c r="A309" s="82" t="s">
        <v>1100</v>
      </c>
      <c r="B309" s="83" t="s">
        <v>730</v>
      </c>
      <c r="C309" s="83" t="s">
        <v>104</v>
      </c>
      <c r="D309" s="84" t="s">
        <v>731</v>
      </c>
      <c r="E309" s="83" t="s">
        <v>19</v>
      </c>
      <c r="F309" s="85">
        <v>2</v>
      </c>
      <c r="G309" s="31"/>
      <c r="H309" s="86">
        <f t="shared" si="15"/>
        <v>0</v>
      </c>
      <c r="I309" s="87" t="e">
        <f t="shared" si="18"/>
        <v>#DIV/0!</v>
      </c>
    </row>
    <row r="310" spans="1:9" ht="28.5" x14ac:dyDescent="0.2">
      <c r="A310" s="82" t="s">
        <v>1101</v>
      </c>
      <c r="B310" s="83" t="s">
        <v>732</v>
      </c>
      <c r="C310" s="83" t="s">
        <v>104</v>
      </c>
      <c r="D310" s="84" t="s">
        <v>733</v>
      </c>
      <c r="E310" s="83" t="s">
        <v>19</v>
      </c>
      <c r="F310" s="85">
        <v>1</v>
      </c>
      <c r="G310" s="31"/>
      <c r="H310" s="86">
        <f t="shared" si="15"/>
        <v>0</v>
      </c>
      <c r="I310" s="87" t="e">
        <f t="shared" si="18"/>
        <v>#DIV/0!</v>
      </c>
    </row>
    <row r="311" spans="1:9" ht="28.5" x14ac:dyDescent="0.2">
      <c r="A311" s="82" t="s">
        <v>1102</v>
      </c>
      <c r="B311" s="83" t="s">
        <v>734</v>
      </c>
      <c r="C311" s="83" t="s">
        <v>16</v>
      </c>
      <c r="D311" s="84" t="s">
        <v>735</v>
      </c>
      <c r="E311" s="83" t="s">
        <v>19</v>
      </c>
      <c r="F311" s="85">
        <v>5</v>
      </c>
      <c r="G311" s="31"/>
      <c r="H311" s="86">
        <f t="shared" ref="H311:H370" si="19">ROUND((G311*F311),2)</f>
        <v>0</v>
      </c>
      <c r="I311" s="87" t="e">
        <f t="shared" si="18"/>
        <v>#DIV/0!</v>
      </c>
    </row>
    <row r="312" spans="1:9" ht="28.5" x14ac:dyDescent="0.2">
      <c r="A312" s="82" t="s">
        <v>1103</v>
      </c>
      <c r="B312" s="83" t="s">
        <v>312</v>
      </c>
      <c r="C312" s="83" t="s">
        <v>16</v>
      </c>
      <c r="D312" s="84" t="s">
        <v>313</v>
      </c>
      <c r="E312" s="83" t="s">
        <v>19</v>
      </c>
      <c r="F312" s="85">
        <v>4</v>
      </c>
      <c r="G312" s="31"/>
      <c r="H312" s="86">
        <f t="shared" si="19"/>
        <v>0</v>
      </c>
      <c r="I312" s="87" t="e">
        <f t="shared" si="18"/>
        <v>#DIV/0!</v>
      </c>
    </row>
    <row r="313" spans="1:9" ht="29.25" thickBot="1" x14ac:dyDescent="0.25">
      <c r="A313" s="82" t="s">
        <v>1104</v>
      </c>
      <c r="B313" s="83" t="s">
        <v>154</v>
      </c>
      <c r="C313" s="83" t="s">
        <v>16</v>
      </c>
      <c r="D313" s="84" t="s">
        <v>155</v>
      </c>
      <c r="E313" s="83" t="s">
        <v>19</v>
      </c>
      <c r="F313" s="85">
        <v>6</v>
      </c>
      <c r="G313" s="31"/>
      <c r="H313" s="86">
        <f t="shared" si="19"/>
        <v>0</v>
      </c>
      <c r="I313" s="87" t="e">
        <f t="shared" si="18"/>
        <v>#DIV/0!</v>
      </c>
    </row>
    <row r="314" spans="1:9" ht="15.75" thickBot="1" x14ac:dyDescent="0.25">
      <c r="A314" s="7" t="s">
        <v>933</v>
      </c>
      <c r="B314" s="8"/>
      <c r="C314" s="9"/>
      <c r="D314" s="10" t="s">
        <v>736</v>
      </c>
      <c r="E314" s="80">
        <f>SUM(H315)</f>
        <v>0</v>
      </c>
      <c r="F314" s="80"/>
      <c r="G314" s="80"/>
      <c r="H314" s="80"/>
      <c r="I314" s="81" t="e">
        <f>E314/$G$436</f>
        <v>#DIV/0!</v>
      </c>
    </row>
    <row r="315" spans="1:9" ht="15.75" thickBot="1" x14ac:dyDescent="0.25">
      <c r="A315" s="82" t="s">
        <v>934</v>
      </c>
      <c r="B315" s="83" t="s">
        <v>344</v>
      </c>
      <c r="C315" s="83" t="s">
        <v>16</v>
      </c>
      <c r="D315" s="84" t="s">
        <v>345</v>
      </c>
      <c r="E315" s="83" t="s">
        <v>19</v>
      </c>
      <c r="F315" s="85">
        <v>3</v>
      </c>
      <c r="G315" s="31"/>
      <c r="H315" s="86">
        <f t="shared" si="19"/>
        <v>0</v>
      </c>
      <c r="I315" s="87" t="e">
        <f>H315/$G$436</f>
        <v>#DIV/0!</v>
      </c>
    </row>
    <row r="316" spans="1:9" ht="15.75" thickBot="1" x14ac:dyDescent="0.25">
      <c r="A316" s="2">
        <v>11</v>
      </c>
      <c r="B316" s="3"/>
      <c r="C316" s="4"/>
      <c r="D316" s="5" t="s">
        <v>786</v>
      </c>
      <c r="E316" s="6">
        <f>E317+E326+E338+E345+E356+E363+E371+E384</f>
        <v>0</v>
      </c>
      <c r="F316" s="6"/>
      <c r="G316" s="12"/>
      <c r="H316" s="6"/>
      <c r="I316" s="79" t="e">
        <f>E316/$G$436</f>
        <v>#DIV/0!</v>
      </c>
    </row>
    <row r="317" spans="1:9" ht="15.75" thickBot="1" x14ac:dyDescent="0.25">
      <c r="A317" s="7" t="s">
        <v>737</v>
      </c>
      <c r="B317" s="8"/>
      <c r="C317" s="9"/>
      <c r="D317" s="10" t="s">
        <v>787</v>
      </c>
      <c r="E317" s="80">
        <f>SUM(H318:H325)</f>
        <v>0</v>
      </c>
      <c r="F317" s="80"/>
      <c r="G317" s="80"/>
      <c r="H317" s="80"/>
      <c r="I317" s="81" t="e">
        <f>E317/$G$436</f>
        <v>#DIV/0!</v>
      </c>
    </row>
    <row r="318" spans="1:9" ht="57" x14ac:dyDescent="0.2">
      <c r="A318" s="82" t="s">
        <v>738</v>
      </c>
      <c r="B318" s="83">
        <v>101878</v>
      </c>
      <c r="C318" s="83" t="s">
        <v>98</v>
      </c>
      <c r="D318" s="84" t="s">
        <v>788</v>
      </c>
      <c r="E318" s="83" t="s">
        <v>19</v>
      </c>
      <c r="F318" s="85">
        <v>7</v>
      </c>
      <c r="G318" s="31"/>
      <c r="H318" s="86">
        <f t="shared" si="19"/>
        <v>0</v>
      </c>
      <c r="I318" s="87" t="e">
        <f t="shared" ref="I318:I325" si="20">H318/$G$436</f>
        <v>#DIV/0!</v>
      </c>
    </row>
    <row r="319" spans="1:9" ht="28.5" x14ac:dyDescent="0.2">
      <c r="A319" s="82" t="s">
        <v>739</v>
      </c>
      <c r="B319" s="83" t="s">
        <v>789</v>
      </c>
      <c r="C319" s="83" t="s">
        <v>104</v>
      </c>
      <c r="D319" s="84" t="s">
        <v>790</v>
      </c>
      <c r="E319" s="83" t="s">
        <v>19</v>
      </c>
      <c r="F319" s="85">
        <v>2</v>
      </c>
      <c r="G319" s="31"/>
      <c r="H319" s="86">
        <f t="shared" si="19"/>
        <v>0</v>
      </c>
      <c r="I319" s="87" t="e">
        <f t="shared" si="20"/>
        <v>#DIV/0!</v>
      </c>
    </row>
    <row r="320" spans="1:9" ht="28.5" x14ac:dyDescent="0.2">
      <c r="A320" s="82" t="s">
        <v>740</v>
      </c>
      <c r="B320" s="83" t="s">
        <v>791</v>
      </c>
      <c r="C320" s="83" t="s">
        <v>104</v>
      </c>
      <c r="D320" s="84" t="s">
        <v>792</v>
      </c>
      <c r="E320" s="83" t="s">
        <v>19</v>
      </c>
      <c r="F320" s="85">
        <v>1</v>
      </c>
      <c r="G320" s="31"/>
      <c r="H320" s="86">
        <f t="shared" si="19"/>
        <v>0</v>
      </c>
      <c r="I320" s="87" t="e">
        <f t="shared" si="20"/>
        <v>#DIV/0!</v>
      </c>
    </row>
    <row r="321" spans="1:9" ht="28.5" x14ac:dyDescent="0.2">
      <c r="A321" s="82" t="s">
        <v>741</v>
      </c>
      <c r="B321" s="83" t="s">
        <v>793</v>
      </c>
      <c r="C321" s="83" t="s">
        <v>104</v>
      </c>
      <c r="D321" s="84" t="s">
        <v>794</v>
      </c>
      <c r="E321" s="83" t="s">
        <v>19</v>
      </c>
      <c r="F321" s="85">
        <v>1</v>
      </c>
      <c r="G321" s="31"/>
      <c r="H321" s="86">
        <f t="shared" si="19"/>
        <v>0</v>
      </c>
      <c r="I321" s="87" t="e">
        <f t="shared" si="20"/>
        <v>#DIV/0!</v>
      </c>
    </row>
    <row r="322" spans="1:9" ht="28.5" x14ac:dyDescent="0.2">
      <c r="A322" s="82" t="s">
        <v>742</v>
      </c>
      <c r="B322" s="83" t="s">
        <v>795</v>
      </c>
      <c r="C322" s="83" t="s">
        <v>104</v>
      </c>
      <c r="D322" s="84" t="s">
        <v>796</v>
      </c>
      <c r="E322" s="83" t="s">
        <v>19</v>
      </c>
      <c r="F322" s="85">
        <v>1</v>
      </c>
      <c r="G322" s="31"/>
      <c r="H322" s="86">
        <f t="shared" si="19"/>
        <v>0</v>
      </c>
      <c r="I322" s="87" t="e">
        <f t="shared" si="20"/>
        <v>#DIV/0!</v>
      </c>
    </row>
    <row r="323" spans="1:9" ht="28.5" x14ac:dyDescent="0.2">
      <c r="A323" s="82" t="s">
        <v>743</v>
      </c>
      <c r="B323" s="83" t="s">
        <v>797</v>
      </c>
      <c r="C323" s="83" t="s">
        <v>104</v>
      </c>
      <c r="D323" s="84" t="s">
        <v>798</v>
      </c>
      <c r="E323" s="83" t="s">
        <v>19</v>
      </c>
      <c r="F323" s="85">
        <v>5</v>
      </c>
      <c r="G323" s="31"/>
      <c r="H323" s="86">
        <f t="shared" si="19"/>
        <v>0</v>
      </c>
      <c r="I323" s="87" t="e">
        <f t="shared" si="20"/>
        <v>#DIV/0!</v>
      </c>
    </row>
    <row r="324" spans="1:9" ht="28.5" x14ac:dyDescent="0.2">
      <c r="A324" s="82" t="s">
        <v>744</v>
      </c>
      <c r="B324" s="83" t="s">
        <v>799</v>
      </c>
      <c r="C324" s="83" t="s">
        <v>104</v>
      </c>
      <c r="D324" s="84" t="s">
        <v>800</v>
      </c>
      <c r="E324" s="83" t="s">
        <v>19</v>
      </c>
      <c r="F324" s="85">
        <v>3</v>
      </c>
      <c r="G324" s="31"/>
      <c r="H324" s="86">
        <f t="shared" si="19"/>
        <v>0</v>
      </c>
      <c r="I324" s="87" t="e">
        <f t="shared" si="20"/>
        <v>#DIV/0!</v>
      </c>
    </row>
    <row r="325" spans="1:9" ht="29.25" thickBot="1" x14ac:dyDescent="0.25">
      <c r="A325" s="82" t="s">
        <v>745</v>
      </c>
      <c r="B325" s="83" t="s">
        <v>209</v>
      </c>
      <c r="C325" s="83" t="s">
        <v>104</v>
      </c>
      <c r="D325" s="84" t="s">
        <v>210</v>
      </c>
      <c r="E325" s="83" t="s">
        <v>19</v>
      </c>
      <c r="F325" s="85">
        <v>1</v>
      </c>
      <c r="G325" s="31"/>
      <c r="H325" s="86">
        <f t="shared" si="19"/>
        <v>0</v>
      </c>
      <c r="I325" s="87" t="e">
        <f t="shared" si="20"/>
        <v>#DIV/0!</v>
      </c>
    </row>
    <row r="326" spans="1:9" ht="15.75" thickBot="1" x14ac:dyDescent="0.25">
      <c r="A326" s="7" t="s">
        <v>746</v>
      </c>
      <c r="B326" s="8"/>
      <c r="C326" s="9"/>
      <c r="D326" s="10" t="s">
        <v>801</v>
      </c>
      <c r="E326" s="80">
        <f>SUM(H327:H337)</f>
        <v>0</v>
      </c>
      <c r="F326" s="80"/>
      <c r="G326" s="80"/>
      <c r="H326" s="80"/>
      <c r="I326" s="81" t="e">
        <f>E326/$G$436</f>
        <v>#DIV/0!</v>
      </c>
    </row>
    <row r="327" spans="1:9" ht="28.5" x14ac:dyDescent="0.2">
      <c r="A327" s="82" t="s">
        <v>747</v>
      </c>
      <c r="B327" s="83" t="s">
        <v>802</v>
      </c>
      <c r="C327" s="83" t="s">
        <v>16</v>
      </c>
      <c r="D327" s="84" t="s">
        <v>803</v>
      </c>
      <c r="E327" s="83" t="s">
        <v>45</v>
      </c>
      <c r="F327" s="85">
        <v>458.23</v>
      </c>
      <c r="G327" s="31"/>
      <c r="H327" s="86">
        <f t="shared" si="19"/>
        <v>0</v>
      </c>
      <c r="I327" s="87" t="e">
        <f t="shared" ref="I327:I337" si="21">H327/$G$436</f>
        <v>#DIV/0!</v>
      </c>
    </row>
    <row r="328" spans="1:9" ht="28.5" x14ac:dyDescent="0.2">
      <c r="A328" s="82" t="s">
        <v>748</v>
      </c>
      <c r="B328" s="83" t="s">
        <v>125</v>
      </c>
      <c r="C328" s="83" t="s">
        <v>16</v>
      </c>
      <c r="D328" s="84" t="s">
        <v>126</v>
      </c>
      <c r="E328" s="83" t="s">
        <v>45</v>
      </c>
      <c r="F328" s="85">
        <v>641.23</v>
      </c>
      <c r="G328" s="31"/>
      <c r="H328" s="86">
        <f t="shared" si="19"/>
        <v>0</v>
      </c>
      <c r="I328" s="87" t="e">
        <f t="shared" si="21"/>
        <v>#DIV/0!</v>
      </c>
    </row>
    <row r="329" spans="1:9" ht="28.5" x14ac:dyDescent="0.2">
      <c r="A329" s="82" t="s">
        <v>749</v>
      </c>
      <c r="B329" s="83" t="s">
        <v>295</v>
      </c>
      <c r="C329" s="83" t="s">
        <v>16</v>
      </c>
      <c r="D329" s="84" t="s">
        <v>296</v>
      </c>
      <c r="E329" s="83" t="s">
        <v>45</v>
      </c>
      <c r="F329" s="85">
        <v>1368.25</v>
      </c>
      <c r="G329" s="31"/>
      <c r="H329" s="86">
        <f t="shared" si="19"/>
        <v>0</v>
      </c>
      <c r="I329" s="87" t="e">
        <f t="shared" si="21"/>
        <v>#DIV/0!</v>
      </c>
    </row>
    <row r="330" spans="1:9" ht="28.5" x14ac:dyDescent="0.2">
      <c r="A330" s="82" t="s">
        <v>750</v>
      </c>
      <c r="B330" s="83" t="s">
        <v>804</v>
      </c>
      <c r="C330" s="83" t="s">
        <v>16</v>
      </c>
      <c r="D330" s="84" t="s">
        <v>805</v>
      </c>
      <c r="E330" s="83" t="s">
        <v>45</v>
      </c>
      <c r="F330" s="85">
        <v>290.39999999999998</v>
      </c>
      <c r="G330" s="31"/>
      <c r="H330" s="86">
        <f t="shared" si="19"/>
        <v>0</v>
      </c>
      <c r="I330" s="87" t="e">
        <f t="shared" si="21"/>
        <v>#DIV/0!</v>
      </c>
    </row>
    <row r="331" spans="1:9" ht="28.5" x14ac:dyDescent="0.2">
      <c r="A331" s="82" t="s">
        <v>751</v>
      </c>
      <c r="B331" s="83">
        <v>90321</v>
      </c>
      <c r="C331" s="83" t="s">
        <v>48</v>
      </c>
      <c r="D331" s="84" t="s">
        <v>368</v>
      </c>
      <c r="E331" s="83" t="s">
        <v>45</v>
      </c>
      <c r="F331" s="85">
        <v>8.8000000000000007</v>
      </c>
      <c r="G331" s="31"/>
      <c r="H331" s="86">
        <f t="shared" si="19"/>
        <v>0</v>
      </c>
      <c r="I331" s="87" t="e">
        <f t="shared" si="21"/>
        <v>#DIV/0!</v>
      </c>
    </row>
    <row r="332" spans="1:9" x14ac:dyDescent="0.2">
      <c r="A332" s="82" t="s">
        <v>752</v>
      </c>
      <c r="B332" s="83" t="s">
        <v>350</v>
      </c>
      <c r="C332" s="83" t="s">
        <v>16</v>
      </c>
      <c r="D332" s="84" t="s">
        <v>351</v>
      </c>
      <c r="E332" s="83" t="s">
        <v>45</v>
      </c>
      <c r="F332" s="85">
        <v>1577.4</v>
      </c>
      <c r="G332" s="31"/>
      <c r="H332" s="86">
        <f t="shared" si="19"/>
        <v>0</v>
      </c>
      <c r="I332" s="87" t="e">
        <f t="shared" si="21"/>
        <v>#DIV/0!</v>
      </c>
    </row>
    <row r="333" spans="1:9" ht="28.5" x14ac:dyDescent="0.2">
      <c r="A333" s="82" t="s">
        <v>753</v>
      </c>
      <c r="B333" s="83" t="s">
        <v>111</v>
      </c>
      <c r="C333" s="83" t="s">
        <v>16</v>
      </c>
      <c r="D333" s="84" t="s">
        <v>112</v>
      </c>
      <c r="E333" s="83" t="s">
        <v>45</v>
      </c>
      <c r="F333" s="85">
        <v>13476.82</v>
      </c>
      <c r="G333" s="31"/>
      <c r="H333" s="86">
        <f t="shared" si="19"/>
        <v>0</v>
      </c>
      <c r="I333" s="87" t="e">
        <f t="shared" si="21"/>
        <v>#DIV/0!</v>
      </c>
    </row>
    <row r="334" spans="1:9" ht="28.5" x14ac:dyDescent="0.2">
      <c r="A334" s="82" t="s">
        <v>754</v>
      </c>
      <c r="B334" s="83" t="s">
        <v>297</v>
      </c>
      <c r="C334" s="83" t="s">
        <v>16</v>
      </c>
      <c r="D334" s="84" t="s">
        <v>298</v>
      </c>
      <c r="E334" s="83" t="s">
        <v>45</v>
      </c>
      <c r="F334" s="85">
        <v>9751.93</v>
      </c>
      <c r="G334" s="31"/>
      <c r="H334" s="86">
        <f t="shared" si="19"/>
        <v>0</v>
      </c>
      <c r="I334" s="87" t="e">
        <f t="shared" si="21"/>
        <v>#DIV/0!</v>
      </c>
    </row>
    <row r="335" spans="1:9" x14ac:dyDescent="0.2">
      <c r="A335" s="82" t="s">
        <v>755</v>
      </c>
      <c r="B335" s="83" t="s">
        <v>352</v>
      </c>
      <c r="C335" s="83" t="s">
        <v>16</v>
      </c>
      <c r="D335" s="84" t="s">
        <v>353</v>
      </c>
      <c r="E335" s="83" t="s">
        <v>45</v>
      </c>
      <c r="F335" s="85">
        <v>74.8</v>
      </c>
      <c r="G335" s="31"/>
      <c r="H335" s="86">
        <f t="shared" si="19"/>
        <v>0</v>
      </c>
      <c r="I335" s="87" t="e">
        <f t="shared" si="21"/>
        <v>#DIV/0!</v>
      </c>
    </row>
    <row r="336" spans="1:9" ht="28.5" x14ac:dyDescent="0.2">
      <c r="A336" s="82" t="s">
        <v>756</v>
      </c>
      <c r="B336" s="83" t="s">
        <v>299</v>
      </c>
      <c r="C336" s="83" t="s">
        <v>16</v>
      </c>
      <c r="D336" s="84" t="s">
        <v>300</v>
      </c>
      <c r="E336" s="83" t="s">
        <v>45</v>
      </c>
      <c r="F336" s="85">
        <v>518.53</v>
      </c>
      <c r="G336" s="31"/>
      <c r="H336" s="86">
        <f t="shared" si="19"/>
        <v>0</v>
      </c>
      <c r="I336" s="87" t="e">
        <f t="shared" si="21"/>
        <v>#DIV/0!</v>
      </c>
    </row>
    <row r="337" spans="1:9" ht="15.75" thickBot="1" x14ac:dyDescent="0.25">
      <c r="A337" s="82" t="s">
        <v>757</v>
      </c>
      <c r="B337" s="83" t="s">
        <v>806</v>
      </c>
      <c r="C337" s="83" t="s">
        <v>16</v>
      </c>
      <c r="D337" s="84" t="s">
        <v>807</v>
      </c>
      <c r="E337" s="83" t="s">
        <v>45</v>
      </c>
      <c r="F337" s="85">
        <v>178.2</v>
      </c>
      <c r="G337" s="31"/>
      <c r="H337" s="86">
        <f t="shared" si="19"/>
        <v>0</v>
      </c>
      <c r="I337" s="87" t="e">
        <f t="shared" si="21"/>
        <v>#DIV/0!</v>
      </c>
    </row>
    <row r="338" spans="1:9" ht="15.75" thickBot="1" x14ac:dyDescent="0.25">
      <c r="A338" s="7" t="s">
        <v>758</v>
      </c>
      <c r="B338" s="8"/>
      <c r="C338" s="9"/>
      <c r="D338" s="10" t="s">
        <v>808</v>
      </c>
      <c r="E338" s="80">
        <f>SUM(H339:H344)</f>
        <v>0</v>
      </c>
      <c r="F338" s="80"/>
      <c r="G338" s="80"/>
      <c r="H338" s="80"/>
      <c r="I338" s="81" t="e">
        <f>E338/$G$436</f>
        <v>#DIV/0!</v>
      </c>
    </row>
    <row r="339" spans="1:9" ht="28.5" x14ac:dyDescent="0.2">
      <c r="A339" s="82" t="s">
        <v>759</v>
      </c>
      <c r="B339" s="83" t="s">
        <v>109</v>
      </c>
      <c r="C339" s="83" t="s">
        <v>16</v>
      </c>
      <c r="D339" s="84" t="s">
        <v>110</v>
      </c>
      <c r="E339" s="83" t="s">
        <v>45</v>
      </c>
      <c r="F339" s="85">
        <f>12108.69+263.88+145.52+6</f>
        <v>12524.09</v>
      </c>
      <c r="G339" s="31"/>
      <c r="H339" s="86">
        <f t="shared" si="19"/>
        <v>0</v>
      </c>
      <c r="I339" s="87" t="e">
        <f t="shared" ref="I339:I344" si="22">H339/$G$436</f>
        <v>#DIV/0!</v>
      </c>
    </row>
    <row r="340" spans="1:9" x14ac:dyDescent="0.2">
      <c r="A340" s="82" t="s">
        <v>760</v>
      </c>
      <c r="B340" s="83" t="s">
        <v>809</v>
      </c>
      <c r="C340" s="83" t="s">
        <v>16</v>
      </c>
      <c r="D340" s="84" t="s">
        <v>810</v>
      </c>
      <c r="E340" s="83" t="s">
        <v>45</v>
      </c>
      <c r="F340" s="85">
        <v>215</v>
      </c>
      <c r="G340" s="31"/>
      <c r="H340" s="86">
        <f t="shared" si="19"/>
        <v>0</v>
      </c>
      <c r="I340" s="87" t="e">
        <f t="shared" si="22"/>
        <v>#DIV/0!</v>
      </c>
    </row>
    <row r="341" spans="1:9" x14ac:dyDescent="0.2">
      <c r="A341" s="82" t="s">
        <v>761</v>
      </c>
      <c r="B341" s="83" t="s">
        <v>301</v>
      </c>
      <c r="C341" s="83" t="s">
        <v>16</v>
      </c>
      <c r="D341" s="84" t="s">
        <v>302</v>
      </c>
      <c r="E341" s="83" t="s">
        <v>45</v>
      </c>
      <c r="F341" s="85">
        <v>588.79</v>
      </c>
      <c r="G341" s="31"/>
      <c r="H341" s="86">
        <f t="shared" si="19"/>
        <v>0</v>
      </c>
      <c r="I341" s="87" t="e">
        <f t="shared" si="22"/>
        <v>#DIV/0!</v>
      </c>
    </row>
    <row r="342" spans="1:9" x14ac:dyDescent="0.2">
      <c r="A342" s="82" t="s">
        <v>762</v>
      </c>
      <c r="B342" s="83" t="s">
        <v>308</v>
      </c>
      <c r="C342" s="83" t="s">
        <v>16</v>
      </c>
      <c r="D342" s="84" t="s">
        <v>309</v>
      </c>
      <c r="E342" s="83" t="s">
        <v>19</v>
      </c>
      <c r="F342" s="85">
        <v>959</v>
      </c>
      <c r="G342" s="31"/>
      <c r="H342" s="86">
        <f t="shared" si="19"/>
        <v>0</v>
      </c>
      <c r="I342" s="87" t="e">
        <f t="shared" si="22"/>
        <v>#DIV/0!</v>
      </c>
    </row>
    <row r="343" spans="1:9" ht="42.75" x14ac:dyDescent="0.2">
      <c r="A343" s="82" t="s">
        <v>1105</v>
      </c>
      <c r="B343" s="83">
        <v>97356</v>
      </c>
      <c r="C343" s="83" t="s">
        <v>98</v>
      </c>
      <c r="D343" s="84" t="s">
        <v>811</v>
      </c>
      <c r="E343" s="83" t="s">
        <v>45</v>
      </c>
      <c r="F343" s="85">
        <v>78.88</v>
      </c>
      <c r="G343" s="31"/>
      <c r="H343" s="86">
        <f t="shared" si="19"/>
        <v>0</v>
      </c>
      <c r="I343" s="87" t="e">
        <f t="shared" si="22"/>
        <v>#DIV/0!</v>
      </c>
    </row>
    <row r="344" spans="1:9" ht="43.5" thickBot="1" x14ac:dyDescent="0.25">
      <c r="A344" s="82" t="s">
        <v>1106</v>
      </c>
      <c r="B344" s="83" t="s">
        <v>396</v>
      </c>
      <c r="C344" s="83" t="s">
        <v>104</v>
      </c>
      <c r="D344" s="84" t="s">
        <v>397</v>
      </c>
      <c r="E344" s="83" t="s">
        <v>19</v>
      </c>
      <c r="F344" s="85">
        <v>3</v>
      </c>
      <c r="G344" s="31"/>
      <c r="H344" s="86">
        <f t="shared" si="19"/>
        <v>0</v>
      </c>
      <c r="I344" s="87" t="e">
        <f t="shared" si="22"/>
        <v>#DIV/0!</v>
      </c>
    </row>
    <row r="345" spans="1:9" ht="15.75" thickBot="1" x14ac:dyDescent="0.25">
      <c r="A345" s="7" t="s">
        <v>763</v>
      </c>
      <c r="B345" s="8"/>
      <c r="C345" s="9"/>
      <c r="D345" s="10" t="s">
        <v>812</v>
      </c>
      <c r="E345" s="80">
        <f>SUM(H346:H355)</f>
        <v>0</v>
      </c>
      <c r="F345" s="80"/>
      <c r="G345" s="80"/>
      <c r="H345" s="80"/>
      <c r="I345" s="81" t="e">
        <f>E345/$G$436</f>
        <v>#DIV/0!</v>
      </c>
    </row>
    <row r="346" spans="1:9" ht="28.5" x14ac:dyDescent="0.2">
      <c r="A346" s="82" t="s">
        <v>764</v>
      </c>
      <c r="B346" s="83" t="s">
        <v>159</v>
      </c>
      <c r="C346" s="83" t="s">
        <v>16</v>
      </c>
      <c r="D346" s="84" t="s">
        <v>160</v>
      </c>
      <c r="E346" s="83" t="s">
        <v>19</v>
      </c>
      <c r="F346" s="85">
        <v>18</v>
      </c>
      <c r="G346" s="31"/>
      <c r="H346" s="86">
        <f t="shared" si="19"/>
        <v>0</v>
      </c>
      <c r="I346" s="87" t="e">
        <f t="shared" ref="I346:I355" si="23">H346/$G$436</f>
        <v>#DIV/0!</v>
      </c>
    </row>
    <row r="347" spans="1:9" ht="28.5" x14ac:dyDescent="0.2">
      <c r="A347" s="82" t="s">
        <v>766</v>
      </c>
      <c r="B347" s="83" t="s">
        <v>813</v>
      </c>
      <c r="C347" s="83" t="s">
        <v>16</v>
      </c>
      <c r="D347" s="84" t="s">
        <v>814</v>
      </c>
      <c r="E347" s="83" t="s">
        <v>19</v>
      </c>
      <c r="F347" s="85">
        <v>33</v>
      </c>
      <c r="G347" s="31"/>
      <c r="H347" s="86">
        <f t="shared" si="19"/>
        <v>0</v>
      </c>
      <c r="I347" s="87" t="e">
        <f t="shared" si="23"/>
        <v>#DIV/0!</v>
      </c>
    </row>
    <row r="348" spans="1:9" x14ac:dyDescent="0.2">
      <c r="A348" s="82" t="s">
        <v>767</v>
      </c>
      <c r="B348" s="83" t="s">
        <v>157</v>
      </c>
      <c r="C348" s="83" t="s">
        <v>16</v>
      </c>
      <c r="D348" s="84" t="s">
        <v>158</v>
      </c>
      <c r="E348" s="83" t="s">
        <v>19</v>
      </c>
      <c r="F348" s="85">
        <v>6</v>
      </c>
      <c r="G348" s="31"/>
      <c r="H348" s="86">
        <f t="shared" si="19"/>
        <v>0</v>
      </c>
      <c r="I348" s="87" t="e">
        <f t="shared" si="23"/>
        <v>#DIV/0!</v>
      </c>
    </row>
    <row r="349" spans="1:9" ht="28.5" x14ac:dyDescent="0.2">
      <c r="A349" s="82" t="s">
        <v>768</v>
      </c>
      <c r="B349" s="83" t="s">
        <v>117</v>
      </c>
      <c r="C349" s="83" t="s">
        <v>16</v>
      </c>
      <c r="D349" s="84" t="s">
        <v>118</v>
      </c>
      <c r="E349" s="83" t="s">
        <v>19</v>
      </c>
      <c r="F349" s="85">
        <v>49</v>
      </c>
      <c r="G349" s="31"/>
      <c r="H349" s="86">
        <f t="shared" si="19"/>
        <v>0</v>
      </c>
      <c r="I349" s="87" t="e">
        <f t="shared" si="23"/>
        <v>#DIV/0!</v>
      </c>
    </row>
    <row r="350" spans="1:9" x14ac:dyDescent="0.2">
      <c r="A350" s="82" t="s">
        <v>769</v>
      </c>
      <c r="B350" s="83" t="s">
        <v>314</v>
      </c>
      <c r="C350" s="83" t="s">
        <v>16</v>
      </c>
      <c r="D350" s="84" t="s">
        <v>315</v>
      </c>
      <c r="E350" s="83" t="s">
        <v>19</v>
      </c>
      <c r="F350" s="85">
        <v>3</v>
      </c>
      <c r="G350" s="31"/>
      <c r="H350" s="86">
        <f t="shared" si="19"/>
        <v>0</v>
      </c>
      <c r="I350" s="87" t="e">
        <f t="shared" si="23"/>
        <v>#DIV/0!</v>
      </c>
    </row>
    <row r="351" spans="1:9" x14ac:dyDescent="0.2">
      <c r="A351" s="82" t="s">
        <v>770</v>
      </c>
      <c r="B351" s="83" t="s">
        <v>815</v>
      </c>
      <c r="C351" s="83" t="s">
        <v>16</v>
      </c>
      <c r="D351" s="84" t="s">
        <v>816</v>
      </c>
      <c r="E351" s="83" t="s">
        <v>19</v>
      </c>
      <c r="F351" s="85">
        <v>11</v>
      </c>
      <c r="G351" s="31"/>
      <c r="H351" s="86">
        <f t="shared" si="19"/>
        <v>0</v>
      </c>
      <c r="I351" s="87" t="e">
        <f t="shared" si="23"/>
        <v>#DIV/0!</v>
      </c>
    </row>
    <row r="352" spans="1:9" x14ac:dyDescent="0.2">
      <c r="A352" s="82" t="s">
        <v>1107</v>
      </c>
      <c r="B352" s="83" t="s">
        <v>817</v>
      </c>
      <c r="C352" s="83" t="s">
        <v>16</v>
      </c>
      <c r="D352" s="84" t="s">
        <v>818</v>
      </c>
      <c r="E352" s="83" t="s">
        <v>19</v>
      </c>
      <c r="F352" s="85">
        <v>142.94999999999999</v>
      </c>
      <c r="G352" s="31"/>
      <c r="H352" s="86">
        <f t="shared" si="19"/>
        <v>0</v>
      </c>
      <c r="I352" s="87" t="e">
        <f t="shared" si="23"/>
        <v>#DIV/0!</v>
      </c>
    </row>
    <row r="353" spans="1:9" x14ac:dyDescent="0.2">
      <c r="A353" s="82" t="s">
        <v>1108</v>
      </c>
      <c r="B353" s="83" t="s">
        <v>819</v>
      </c>
      <c r="C353" s="83" t="s">
        <v>16</v>
      </c>
      <c r="D353" s="84" t="s">
        <v>820</v>
      </c>
      <c r="E353" s="83" t="s">
        <v>19</v>
      </c>
      <c r="F353" s="85">
        <v>404.2</v>
      </c>
      <c r="G353" s="31"/>
      <c r="H353" s="86">
        <f t="shared" si="19"/>
        <v>0</v>
      </c>
      <c r="I353" s="87" t="e">
        <f t="shared" si="23"/>
        <v>#DIV/0!</v>
      </c>
    </row>
    <row r="354" spans="1:9" ht="28.5" x14ac:dyDescent="0.2">
      <c r="A354" s="82" t="s">
        <v>1109</v>
      </c>
      <c r="B354" s="83">
        <v>101903</v>
      </c>
      <c r="C354" s="83" t="s">
        <v>98</v>
      </c>
      <c r="D354" s="84" t="s">
        <v>156</v>
      </c>
      <c r="E354" s="83" t="s">
        <v>19</v>
      </c>
      <c r="F354" s="85">
        <v>4</v>
      </c>
      <c r="G354" s="31"/>
      <c r="H354" s="86">
        <f t="shared" si="19"/>
        <v>0</v>
      </c>
      <c r="I354" s="87" t="e">
        <f t="shared" si="23"/>
        <v>#DIV/0!</v>
      </c>
    </row>
    <row r="355" spans="1:9" ht="29.25" thickBot="1" x14ac:dyDescent="0.25">
      <c r="A355" s="82" t="s">
        <v>1110</v>
      </c>
      <c r="B355" s="83" t="s">
        <v>165</v>
      </c>
      <c r="C355" s="83" t="s">
        <v>16</v>
      </c>
      <c r="D355" s="84" t="s">
        <v>166</v>
      </c>
      <c r="E355" s="83" t="s">
        <v>88</v>
      </c>
      <c r="F355" s="85">
        <v>2.88</v>
      </c>
      <c r="G355" s="31"/>
      <c r="H355" s="86">
        <f t="shared" si="19"/>
        <v>0</v>
      </c>
      <c r="I355" s="87" t="e">
        <f t="shared" si="23"/>
        <v>#DIV/0!</v>
      </c>
    </row>
    <row r="356" spans="1:9" ht="15.75" thickBot="1" x14ac:dyDescent="0.25">
      <c r="A356" s="7" t="s">
        <v>771</v>
      </c>
      <c r="B356" s="8"/>
      <c r="C356" s="9"/>
      <c r="D356" s="10" t="s">
        <v>821</v>
      </c>
      <c r="E356" s="80">
        <f>SUM(H357:H362)</f>
        <v>0</v>
      </c>
      <c r="F356" s="80"/>
      <c r="G356" s="80"/>
      <c r="H356" s="80"/>
      <c r="I356" s="81" t="e">
        <f>E356/$G$436</f>
        <v>#DIV/0!</v>
      </c>
    </row>
    <row r="357" spans="1:9" ht="28.5" x14ac:dyDescent="0.2">
      <c r="A357" s="82" t="s">
        <v>772</v>
      </c>
      <c r="B357" s="83">
        <v>97599</v>
      </c>
      <c r="C357" s="83" t="s">
        <v>98</v>
      </c>
      <c r="D357" s="84" t="s">
        <v>822</v>
      </c>
      <c r="E357" s="83" t="s">
        <v>19</v>
      </c>
      <c r="F357" s="85">
        <v>30</v>
      </c>
      <c r="G357" s="31"/>
      <c r="H357" s="86">
        <f t="shared" si="19"/>
        <v>0</v>
      </c>
      <c r="I357" s="87" t="e">
        <f t="shared" ref="I357:I362" si="24">H357/$G$436</f>
        <v>#DIV/0!</v>
      </c>
    </row>
    <row r="358" spans="1:9" ht="42.75" x14ac:dyDescent="0.2">
      <c r="A358" s="82" t="s">
        <v>773</v>
      </c>
      <c r="B358" s="83" t="s">
        <v>184</v>
      </c>
      <c r="C358" s="83" t="s">
        <v>16</v>
      </c>
      <c r="D358" s="84" t="s">
        <v>185</v>
      </c>
      <c r="E358" s="83" t="s">
        <v>19</v>
      </c>
      <c r="F358" s="85">
        <v>92</v>
      </c>
      <c r="G358" s="31"/>
      <c r="H358" s="86">
        <f t="shared" si="19"/>
        <v>0</v>
      </c>
      <c r="I358" s="87" t="e">
        <f t="shared" si="24"/>
        <v>#DIV/0!</v>
      </c>
    </row>
    <row r="359" spans="1:9" ht="28.5" x14ac:dyDescent="0.2">
      <c r="A359" s="82" t="s">
        <v>774</v>
      </c>
      <c r="B359" s="83" t="s">
        <v>105</v>
      </c>
      <c r="C359" s="83" t="s">
        <v>16</v>
      </c>
      <c r="D359" s="84" t="s">
        <v>106</v>
      </c>
      <c r="E359" s="83" t="s">
        <v>19</v>
      </c>
      <c r="F359" s="85">
        <v>57</v>
      </c>
      <c r="G359" s="31"/>
      <c r="H359" s="86">
        <f t="shared" si="19"/>
        <v>0</v>
      </c>
      <c r="I359" s="87" t="e">
        <f t="shared" si="24"/>
        <v>#DIV/0!</v>
      </c>
    </row>
    <row r="360" spans="1:9" ht="28.5" x14ac:dyDescent="0.2">
      <c r="A360" s="82" t="s">
        <v>775</v>
      </c>
      <c r="B360" s="83" t="s">
        <v>823</v>
      </c>
      <c r="C360" s="83" t="s">
        <v>16</v>
      </c>
      <c r="D360" s="84" t="s">
        <v>824</v>
      </c>
      <c r="E360" s="83" t="s">
        <v>19</v>
      </c>
      <c r="F360" s="85">
        <v>638</v>
      </c>
      <c r="G360" s="31"/>
      <c r="H360" s="86">
        <f t="shared" si="19"/>
        <v>0</v>
      </c>
      <c r="I360" s="87" t="e">
        <f t="shared" si="24"/>
        <v>#DIV/0!</v>
      </c>
    </row>
    <row r="361" spans="1:9" ht="42.75" x14ac:dyDescent="0.2">
      <c r="A361" s="82" t="s">
        <v>776</v>
      </c>
      <c r="B361" s="83" t="s">
        <v>289</v>
      </c>
      <c r="C361" s="83" t="s">
        <v>16</v>
      </c>
      <c r="D361" s="84" t="s">
        <v>290</v>
      </c>
      <c r="E361" s="83" t="s">
        <v>19</v>
      </c>
      <c r="F361" s="85">
        <f>114+45</f>
        <v>159</v>
      </c>
      <c r="G361" s="31"/>
      <c r="H361" s="86">
        <f t="shared" si="19"/>
        <v>0</v>
      </c>
      <c r="I361" s="87" t="e">
        <f t="shared" si="24"/>
        <v>#DIV/0!</v>
      </c>
    </row>
    <row r="362" spans="1:9" ht="29.25" thickBot="1" x14ac:dyDescent="0.25">
      <c r="A362" s="82" t="s">
        <v>1111</v>
      </c>
      <c r="B362" s="83" t="s">
        <v>107</v>
      </c>
      <c r="C362" s="83" t="s">
        <v>16</v>
      </c>
      <c r="D362" s="84" t="s">
        <v>108</v>
      </c>
      <c r="E362" s="83" t="s">
        <v>19</v>
      </c>
      <c r="F362" s="85">
        <v>31</v>
      </c>
      <c r="G362" s="31"/>
      <c r="H362" s="86">
        <f t="shared" si="19"/>
        <v>0</v>
      </c>
      <c r="I362" s="87" t="e">
        <f t="shared" si="24"/>
        <v>#DIV/0!</v>
      </c>
    </row>
    <row r="363" spans="1:9" ht="15.75" thickBot="1" x14ac:dyDescent="0.25">
      <c r="A363" s="7" t="s">
        <v>777</v>
      </c>
      <c r="B363" s="8"/>
      <c r="C363" s="9"/>
      <c r="D363" s="10" t="s">
        <v>825</v>
      </c>
      <c r="E363" s="80">
        <f>SUM(H364:H370)</f>
        <v>0</v>
      </c>
      <c r="F363" s="80"/>
      <c r="G363" s="80"/>
      <c r="H363" s="80"/>
      <c r="I363" s="81" t="e">
        <f>E363/$G$436</f>
        <v>#DIV/0!</v>
      </c>
    </row>
    <row r="364" spans="1:9" ht="28.5" x14ac:dyDescent="0.2">
      <c r="A364" s="82" t="s">
        <v>765</v>
      </c>
      <c r="B364" s="83" t="s">
        <v>129</v>
      </c>
      <c r="C364" s="83" t="s">
        <v>104</v>
      </c>
      <c r="D364" s="84" t="s">
        <v>130</v>
      </c>
      <c r="E364" s="83" t="s">
        <v>19</v>
      </c>
      <c r="F364" s="85">
        <v>67</v>
      </c>
      <c r="G364" s="31"/>
      <c r="H364" s="86">
        <f t="shared" si="19"/>
        <v>0</v>
      </c>
      <c r="I364" s="87" t="e">
        <f t="shared" ref="I364:I370" si="25">H364/$G$436</f>
        <v>#DIV/0!</v>
      </c>
    </row>
    <row r="365" spans="1:9" x14ac:dyDescent="0.2">
      <c r="A365" s="82" t="s">
        <v>778</v>
      </c>
      <c r="B365" s="83" t="s">
        <v>163</v>
      </c>
      <c r="C365" s="83" t="s">
        <v>16</v>
      </c>
      <c r="D365" s="84" t="s">
        <v>164</v>
      </c>
      <c r="E365" s="83" t="s">
        <v>19</v>
      </c>
      <c r="F365" s="85">
        <v>5</v>
      </c>
      <c r="G365" s="31"/>
      <c r="H365" s="86">
        <f t="shared" si="19"/>
        <v>0</v>
      </c>
      <c r="I365" s="87" t="e">
        <f t="shared" si="25"/>
        <v>#DIV/0!</v>
      </c>
    </row>
    <row r="366" spans="1:9" ht="28.5" x14ac:dyDescent="0.2">
      <c r="A366" s="82" t="s">
        <v>779</v>
      </c>
      <c r="B366" s="83" t="s">
        <v>121</v>
      </c>
      <c r="C366" s="83" t="s">
        <v>16</v>
      </c>
      <c r="D366" s="84" t="s">
        <v>122</v>
      </c>
      <c r="E366" s="83" t="s">
        <v>19</v>
      </c>
      <c r="F366" s="85">
        <v>32</v>
      </c>
      <c r="G366" s="31"/>
      <c r="H366" s="86">
        <f t="shared" si="19"/>
        <v>0</v>
      </c>
      <c r="I366" s="87" t="e">
        <f t="shared" si="25"/>
        <v>#DIV/0!</v>
      </c>
    </row>
    <row r="367" spans="1:9" x14ac:dyDescent="0.2">
      <c r="A367" s="82" t="s">
        <v>780</v>
      </c>
      <c r="B367" s="83" t="s">
        <v>119</v>
      </c>
      <c r="C367" s="83" t="s">
        <v>16</v>
      </c>
      <c r="D367" s="84" t="s">
        <v>120</v>
      </c>
      <c r="E367" s="83" t="s">
        <v>19</v>
      </c>
      <c r="F367" s="85">
        <v>156</v>
      </c>
      <c r="G367" s="31"/>
      <c r="H367" s="86">
        <f t="shared" si="19"/>
        <v>0</v>
      </c>
      <c r="I367" s="87" t="e">
        <f t="shared" si="25"/>
        <v>#DIV/0!</v>
      </c>
    </row>
    <row r="368" spans="1:9" ht="28.5" x14ac:dyDescent="0.2">
      <c r="A368" s="82" t="s">
        <v>781</v>
      </c>
      <c r="B368" s="83" t="s">
        <v>127</v>
      </c>
      <c r="C368" s="83" t="s">
        <v>16</v>
      </c>
      <c r="D368" s="84" t="s">
        <v>128</v>
      </c>
      <c r="E368" s="83" t="s">
        <v>19</v>
      </c>
      <c r="F368" s="85">
        <v>2</v>
      </c>
      <c r="G368" s="31"/>
      <c r="H368" s="86">
        <f t="shared" si="19"/>
        <v>0</v>
      </c>
      <c r="I368" s="87" t="e">
        <f t="shared" si="25"/>
        <v>#DIV/0!</v>
      </c>
    </row>
    <row r="369" spans="1:9" x14ac:dyDescent="0.2">
      <c r="A369" s="82" t="s">
        <v>782</v>
      </c>
      <c r="B369" s="83" t="s">
        <v>348</v>
      </c>
      <c r="C369" s="83" t="s">
        <v>16</v>
      </c>
      <c r="D369" s="84" t="s">
        <v>349</v>
      </c>
      <c r="E369" s="83" t="s">
        <v>19</v>
      </c>
      <c r="F369" s="85">
        <v>27</v>
      </c>
      <c r="G369" s="31"/>
      <c r="H369" s="86">
        <f t="shared" si="19"/>
        <v>0</v>
      </c>
      <c r="I369" s="87" t="e">
        <f t="shared" si="25"/>
        <v>#DIV/0!</v>
      </c>
    </row>
    <row r="370" spans="1:9" ht="15.75" thickBot="1" x14ac:dyDescent="0.25">
      <c r="A370" s="82" t="s">
        <v>783</v>
      </c>
      <c r="B370" s="83" t="s">
        <v>291</v>
      </c>
      <c r="C370" s="83" t="s">
        <v>16</v>
      </c>
      <c r="D370" s="84" t="s">
        <v>292</v>
      </c>
      <c r="E370" s="83" t="s">
        <v>19</v>
      </c>
      <c r="F370" s="85">
        <v>20</v>
      </c>
      <c r="G370" s="31"/>
      <c r="H370" s="86">
        <f t="shared" si="19"/>
        <v>0</v>
      </c>
      <c r="I370" s="87" t="e">
        <f t="shared" si="25"/>
        <v>#DIV/0!</v>
      </c>
    </row>
    <row r="371" spans="1:9" ht="15.75" thickBot="1" x14ac:dyDescent="0.25">
      <c r="A371" s="7" t="s">
        <v>784</v>
      </c>
      <c r="B371" s="8"/>
      <c r="C371" s="9"/>
      <c r="D371" s="10" t="s">
        <v>826</v>
      </c>
      <c r="E371" s="80">
        <f>SUM(H372:H383)</f>
        <v>0</v>
      </c>
      <c r="F371" s="80"/>
      <c r="G371" s="80"/>
      <c r="H371" s="80"/>
      <c r="I371" s="81" t="e">
        <f>E371/$G$436</f>
        <v>#DIV/0!</v>
      </c>
    </row>
    <row r="372" spans="1:9" ht="28.5" x14ac:dyDescent="0.2">
      <c r="A372" s="82" t="s">
        <v>785</v>
      </c>
      <c r="B372" s="83" t="s">
        <v>384</v>
      </c>
      <c r="C372" s="83" t="s">
        <v>104</v>
      </c>
      <c r="D372" s="84" t="s">
        <v>385</v>
      </c>
      <c r="E372" s="83" t="s">
        <v>19</v>
      </c>
      <c r="F372" s="85">
        <v>3</v>
      </c>
      <c r="G372" s="31"/>
      <c r="H372" s="86">
        <f t="shared" ref="H372:H435" si="26">ROUND((G372*F372),2)</f>
        <v>0</v>
      </c>
      <c r="I372" s="87" t="e">
        <f t="shared" ref="I372:I383" si="27">H372/$G$436</f>
        <v>#DIV/0!</v>
      </c>
    </row>
    <row r="373" spans="1:9" ht="28.5" x14ac:dyDescent="0.2">
      <c r="A373" s="82" t="s">
        <v>1112</v>
      </c>
      <c r="B373" s="83" t="s">
        <v>398</v>
      </c>
      <c r="C373" s="83" t="s">
        <v>104</v>
      </c>
      <c r="D373" s="84" t="s">
        <v>399</v>
      </c>
      <c r="E373" s="83" t="s">
        <v>19</v>
      </c>
      <c r="F373" s="85">
        <v>4</v>
      </c>
      <c r="G373" s="31"/>
      <c r="H373" s="86">
        <f t="shared" si="26"/>
        <v>0</v>
      </c>
      <c r="I373" s="87" t="e">
        <f t="shared" si="27"/>
        <v>#DIV/0!</v>
      </c>
    </row>
    <row r="374" spans="1:9" x14ac:dyDescent="0.2">
      <c r="A374" s="82" t="s">
        <v>1113</v>
      </c>
      <c r="B374" s="83" t="s">
        <v>123</v>
      </c>
      <c r="C374" s="83" t="s">
        <v>104</v>
      </c>
      <c r="D374" s="84" t="s">
        <v>124</v>
      </c>
      <c r="E374" s="83" t="s">
        <v>19</v>
      </c>
      <c r="F374" s="85">
        <v>80</v>
      </c>
      <c r="G374" s="31"/>
      <c r="H374" s="86">
        <f t="shared" si="26"/>
        <v>0</v>
      </c>
      <c r="I374" s="87" t="e">
        <f t="shared" si="27"/>
        <v>#DIV/0!</v>
      </c>
    </row>
    <row r="375" spans="1:9" ht="28.5" x14ac:dyDescent="0.2">
      <c r="A375" s="82" t="s">
        <v>1114</v>
      </c>
      <c r="B375" s="83" t="s">
        <v>115</v>
      </c>
      <c r="C375" s="83" t="s">
        <v>16</v>
      </c>
      <c r="D375" s="84" t="s">
        <v>116</v>
      </c>
      <c r="E375" s="83" t="s">
        <v>19</v>
      </c>
      <c r="F375" s="85">
        <f>1962+45+5</f>
        <v>2012</v>
      </c>
      <c r="G375" s="31"/>
      <c r="H375" s="86">
        <f t="shared" si="26"/>
        <v>0</v>
      </c>
      <c r="I375" s="87" t="e">
        <f t="shared" si="27"/>
        <v>#DIV/0!</v>
      </c>
    </row>
    <row r="376" spans="1:9" ht="28.5" x14ac:dyDescent="0.2">
      <c r="A376" s="82" t="s">
        <v>1115</v>
      </c>
      <c r="B376" s="83" t="s">
        <v>827</v>
      </c>
      <c r="C376" s="83" t="s">
        <v>16</v>
      </c>
      <c r="D376" s="84" t="s">
        <v>828</v>
      </c>
      <c r="E376" s="83" t="s">
        <v>19</v>
      </c>
      <c r="F376" s="85">
        <v>11</v>
      </c>
      <c r="G376" s="31"/>
      <c r="H376" s="86">
        <f t="shared" si="26"/>
        <v>0</v>
      </c>
      <c r="I376" s="87" t="e">
        <f t="shared" si="27"/>
        <v>#DIV/0!</v>
      </c>
    </row>
    <row r="377" spans="1:9" ht="28.5" x14ac:dyDescent="0.2">
      <c r="A377" s="82" t="s">
        <v>1116</v>
      </c>
      <c r="B377" s="83" t="s">
        <v>303</v>
      </c>
      <c r="C377" s="83" t="s">
        <v>16</v>
      </c>
      <c r="D377" s="84" t="s">
        <v>304</v>
      </c>
      <c r="E377" s="83" t="s">
        <v>19</v>
      </c>
      <c r="F377" s="85">
        <v>40</v>
      </c>
      <c r="G377" s="31"/>
      <c r="H377" s="86">
        <f t="shared" si="26"/>
        <v>0</v>
      </c>
      <c r="I377" s="87" t="e">
        <f t="shared" si="27"/>
        <v>#DIV/0!</v>
      </c>
    </row>
    <row r="378" spans="1:9" x14ac:dyDescent="0.2">
      <c r="A378" s="82" t="s">
        <v>1117</v>
      </c>
      <c r="B378" s="83" t="s">
        <v>310</v>
      </c>
      <c r="C378" s="83" t="s">
        <v>16</v>
      </c>
      <c r="D378" s="84" t="s">
        <v>311</v>
      </c>
      <c r="E378" s="83" t="s">
        <v>307</v>
      </c>
      <c r="F378" s="85">
        <v>123</v>
      </c>
      <c r="G378" s="31"/>
      <c r="H378" s="86">
        <f t="shared" si="26"/>
        <v>0</v>
      </c>
      <c r="I378" s="87" t="e">
        <f t="shared" si="27"/>
        <v>#DIV/0!</v>
      </c>
    </row>
    <row r="379" spans="1:9" x14ac:dyDescent="0.2">
      <c r="A379" s="82" t="s">
        <v>1118</v>
      </c>
      <c r="B379" s="83" t="s">
        <v>305</v>
      </c>
      <c r="C379" s="83" t="s">
        <v>16</v>
      </c>
      <c r="D379" s="84" t="s">
        <v>306</v>
      </c>
      <c r="E379" s="83" t="s">
        <v>307</v>
      </c>
      <c r="F379" s="85">
        <v>419</v>
      </c>
      <c r="G379" s="31"/>
      <c r="H379" s="86">
        <f t="shared" si="26"/>
        <v>0</v>
      </c>
      <c r="I379" s="87" t="e">
        <f t="shared" si="27"/>
        <v>#DIV/0!</v>
      </c>
    </row>
    <row r="380" spans="1:9" x14ac:dyDescent="0.2">
      <c r="A380" s="82" t="s">
        <v>1119</v>
      </c>
      <c r="B380" s="83" t="s">
        <v>829</v>
      </c>
      <c r="C380" s="83" t="s">
        <v>16</v>
      </c>
      <c r="D380" s="84" t="s">
        <v>830</v>
      </c>
      <c r="E380" s="83" t="s">
        <v>19</v>
      </c>
      <c r="F380" s="85">
        <v>25</v>
      </c>
      <c r="G380" s="31"/>
      <c r="H380" s="86">
        <f t="shared" si="26"/>
        <v>0</v>
      </c>
      <c r="I380" s="87" t="e">
        <f t="shared" si="27"/>
        <v>#DIV/0!</v>
      </c>
    </row>
    <row r="381" spans="1:9" x14ac:dyDescent="0.2">
      <c r="A381" s="82" t="s">
        <v>1120</v>
      </c>
      <c r="B381" s="83" t="s">
        <v>161</v>
      </c>
      <c r="C381" s="83" t="s">
        <v>16</v>
      </c>
      <c r="D381" s="84" t="s">
        <v>162</v>
      </c>
      <c r="E381" s="83" t="s">
        <v>19</v>
      </c>
      <c r="F381" s="85">
        <v>23</v>
      </c>
      <c r="G381" s="31"/>
      <c r="H381" s="86">
        <f t="shared" si="26"/>
        <v>0</v>
      </c>
      <c r="I381" s="87" t="e">
        <f t="shared" si="27"/>
        <v>#DIV/0!</v>
      </c>
    </row>
    <row r="382" spans="1:9" x14ac:dyDescent="0.2">
      <c r="A382" s="82" t="s">
        <v>1121</v>
      </c>
      <c r="B382" s="83" t="s">
        <v>293</v>
      </c>
      <c r="C382" s="83" t="s">
        <v>16</v>
      </c>
      <c r="D382" s="84" t="s">
        <v>294</v>
      </c>
      <c r="E382" s="83" t="s">
        <v>19</v>
      </c>
      <c r="F382" s="85">
        <v>83</v>
      </c>
      <c r="G382" s="31"/>
      <c r="H382" s="86">
        <f t="shared" si="26"/>
        <v>0</v>
      </c>
      <c r="I382" s="87" t="e">
        <f t="shared" si="27"/>
        <v>#DIV/0!</v>
      </c>
    </row>
    <row r="383" spans="1:9" ht="15.75" thickBot="1" x14ac:dyDescent="0.25">
      <c r="A383" s="82" t="s">
        <v>1122</v>
      </c>
      <c r="B383" s="83" t="s">
        <v>113</v>
      </c>
      <c r="C383" s="83" t="s">
        <v>16</v>
      </c>
      <c r="D383" s="84" t="s">
        <v>114</v>
      </c>
      <c r="E383" s="83" t="s">
        <v>19</v>
      </c>
      <c r="F383" s="85">
        <f>684+45</f>
        <v>729</v>
      </c>
      <c r="G383" s="31"/>
      <c r="H383" s="86">
        <f t="shared" si="26"/>
        <v>0</v>
      </c>
      <c r="I383" s="87" t="e">
        <f t="shared" si="27"/>
        <v>#DIV/0!</v>
      </c>
    </row>
    <row r="384" spans="1:9" ht="15.75" thickBot="1" x14ac:dyDescent="0.25">
      <c r="A384" s="7" t="s">
        <v>935</v>
      </c>
      <c r="B384" s="8"/>
      <c r="C384" s="9"/>
      <c r="D384" s="10" t="s">
        <v>831</v>
      </c>
      <c r="E384" s="80">
        <f>SUM(H385:H393)</f>
        <v>0</v>
      </c>
      <c r="F384" s="80"/>
      <c r="G384" s="80"/>
      <c r="H384" s="80"/>
      <c r="I384" s="81" t="e">
        <f>E384/$G$436</f>
        <v>#DIV/0!</v>
      </c>
    </row>
    <row r="385" spans="1:9" ht="28.5" x14ac:dyDescent="0.2">
      <c r="A385" s="82" t="s">
        <v>936</v>
      </c>
      <c r="B385" s="83" t="s">
        <v>386</v>
      </c>
      <c r="C385" s="83" t="s">
        <v>104</v>
      </c>
      <c r="D385" s="84" t="s">
        <v>387</v>
      </c>
      <c r="E385" s="83" t="s">
        <v>19</v>
      </c>
      <c r="F385" s="85">
        <v>3</v>
      </c>
      <c r="G385" s="31"/>
      <c r="H385" s="86">
        <f t="shared" si="26"/>
        <v>0</v>
      </c>
      <c r="I385" s="87" t="e">
        <f>H385/$G$436</f>
        <v>#DIV/0!</v>
      </c>
    </row>
    <row r="386" spans="1:9" ht="28.5" x14ac:dyDescent="0.2">
      <c r="A386" s="82" t="s">
        <v>1123</v>
      </c>
      <c r="B386" s="83" t="s">
        <v>388</v>
      </c>
      <c r="C386" s="83" t="s">
        <v>104</v>
      </c>
      <c r="D386" s="84" t="s">
        <v>389</v>
      </c>
      <c r="E386" s="83" t="s">
        <v>45</v>
      </c>
      <c r="F386" s="85">
        <v>42</v>
      </c>
      <c r="G386" s="31"/>
      <c r="H386" s="86">
        <f t="shared" si="26"/>
        <v>0</v>
      </c>
      <c r="I386" s="87" t="e">
        <f t="shared" ref="I386:I393" si="28">H386/$G$436</f>
        <v>#DIV/0!</v>
      </c>
    </row>
    <row r="387" spans="1:9" ht="28.5" x14ac:dyDescent="0.2">
      <c r="A387" s="82" t="s">
        <v>1124</v>
      </c>
      <c r="B387" s="83" t="s">
        <v>390</v>
      </c>
      <c r="C387" s="83" t="s">
        <v>104</v>
      </c>
      <c r="D387" s="84" t="s">
        <v>391</v>
      </c>
      <c r="E387" s="83" t="s">
        <v>19</v>
      </c>
      <c r="F387" s="85">
        <v>333.67</v>
      </c>
      <c r="G387" s="31"/>
      <c r="H387" s="86">
        <f t="shared" si="26"/>
        <v>0</v>
      </c>
      <c r="I387" s="87" t="e">
        <f t="shared" si="28"/>
        <v>#DIV/0!</v>
      </c>
    </row>
    <row r="388" spans="1:9" x14ac:dyDescent="0.2">
      <c r="A388" s="82" t="s">
        <v>1125</v>
      </c>
      <c r="B388" s="83" t="s">
        <v>392</v>
      </c>
      <c r="C388" s="83" t="s">
        <v>104</v>
      </c>
      <c r="D388" s="84" t="s">
        <v>393</v>
      </c>
      <c r="E388" s="83" t="s">
        <v>19</v>
      </c>
      <c r="F388" s="85">
        <v>3</v>
      </c>
      <c r="G388" s="31"/>
      <c r="H388" s="86">
        <f t="shared" si="26"/>
        <v>0</v>
      </c>
      <c r="I388" s="87" t="e">
        <f t="shared" si="28"/>
        <v>#DIV/0!</v>
      </c>
    </row>
    <row r="389" spans="1:9" x14ac:dyDescent="0.2">
      <c r="A389" s="82" t="s">
        <v>1126</v>
      </c>
      <c r="B389" s="83" t="s">
        <v>394</v>
      </c>
      <c r="C389" s="83" t="s">
        <v>104</v>
      </c>
      <c r="D389" s="84" t="s">
        <v>395</v>
      </c>
      <c r="E389" s="83" t="s">
        <v>19</v>
      </c>
      <c r="F389" s="85">
        <v>3</v>
      </c>
      <c r="G389" s="31"/>
      <c r="H389" s="86">
        <f t="shared" si="26"/>
        <v>0</v>
      </c>
      <c r="I389" s="87" t="e">
        <f t="shared" si="28"/>
        <v>#DIV/0!</v>
      </c>
    </row>
    <row r="390" spans="1:9" x14ac:dyDescent="0.2">
      <c r="A390" s="82" t="s">
        <v>1127</v>
      </c>
      <c r="B390" s="83" t="s">
        <v>832</v>
      </c>
      <c r="C390" s="83" t="s">
        <v>104</v>
      </c>
      <c r="D390" s="84" t="s">
        <v>833</v>
      </c>
      <c r="E390" s="83" t="s">
        <v>88</v>
      </c>
      <c r="F390" s="85">
        <v>280</v>
      </c>
      <c r="G390" s="31"/>
      <c r="H390" s="86">
        <f t="shared" si="26"/>
        <v>0</v>
      </c>
      <c r="I390" s="87" t="e">
        <f t="shared" si="28"/>
        <v>#DIV/0!</v>
      </c>
    </row>
    <row r="391" spans="1:9" x14ac:dyDescent="0.2">
      <c r="A391" s="82" t="s">
        <v>1128</v>
      </c>
      <c r="B391" s="83" t="s">
        <v>316</v>
      </c>
      <c r="C391" s="83" t="s">
        <v>16</v>
      </c>
      <c r="D391" s="84" t="s">
        <v>317</v>
      </c>
      <c r="E391" s="83" t="s">
        <v>28</v>
      </c>
      <c r="F391" s="85">
        <v>2</v>
      </c>
      <c r="G391" s="31"/>
      <c r="H391" s="86">
        <f t="shared" si="26"/>
        <v>0</v>
      </c>
      <c r="I391" s="87" t="e">
        <f t="shared" si="28"/>
        <v>#DIV/0!</v>
      </c>
    </row>
    <row r="392" spans="1:9" x14ac:dyDescent="0.2">
      <c r="A392" s="82" t="s">
        <v>1129</v>
      </c>
      <c r="B392" s="83" t="s">
        <v>287</v>
      </c>
      <c r="C392" s="83" t="s">
        <v>16</v>
      </c>
      <c r="D392" s="84" t="s">
        <v>288</v>
      </c>
      <c r="E392" s="83" t="s">
        <v>19</v>
      </c>
      <c r="F392" s="85">
        <v>23</v>
      </c>
      <c r="G392" s="31"/>
      <c r="H392" s="86">
        <f t="shared" si="26"/>
        <v>0</v>
      </c>
      <c r="I392" s="87" t="e">
        <f t="shared" si="28"/>
        <v>#DIV/0!</v>
      </c>
    </row>
    <row r="393" spans="1:9" ht="15.75" thickBot="1" x14ac:dyDescent="0.25">
      <c r="A393" s="82" t="s">
        <v>1130</v>
      </c>
      <c r="B393" s="83" t="s">
        <v>834</v>
      </c>
      <c r="C393" s="83" t="s">
        <v>16</v>
      </c>
      <c r="D393" s="84" t="s">
        <v>835</v>
      </c>
      <c r="E393" s="83" t="s">
        <v>19</v>
      </c>
      <c r="F393" s="85">
        <v>330</v>
      </c>
      <c r="G393" s="31"/>
      <c r="H393" s="86">
        <f t="shared" si="26"/>
        <v>0</v>
      </c>
      <c r="I393" s="87" t="e">
        <f t="shared" si="28"/>
        <v>#DIV/0!</v>
      </c>
    </row>
    <row r="394" spans="1:9" ht="15.75" thickBot="1" x14ac:dyDescent="0.25">
      <c r="A394" s="2">
        <v>12</v>
      </c>
      <c r="B394" s="3"/>
      <c r="C394" s="4"/>
      <c r="D394" s="5" t="s">
        <v>845</v>
      </c>
      <c r="E394" s="6">
        <f>E395</f>
        <v>0</v>
      </c>
      <c r="F394" s="6"/>
      <c r="G394" s="12"/>
      <c r="H394" s="6"/>
      <c r="I394" s="79" t="e">
        <f>E394/$G$436</f>
        <v>#DIV/0!</v>
      </c>
    </row>
    <row r="395" spans="1:9" ht="15.75" thickBot="1" x14ac:dyDescent="0.25">
      <c r="A395" s="7" t="s">
        <v>836</v>
      </c>
      <c r="B395" s="8"/>
      <c r="C395" s="9"/>
      <c r="D395" s="10" t="s">
        <v>846</v>
      </c>
      <c r="E395" s="80">
        <f>SUM(H396:H404)</f>
        <v>0</v>
      </c>
      <c r="F395" s="80"/>
      <c r="G395" s="80"/>
      <c r="H395" s="80"/>
      <c r="I395" s="81" t="e">
        <f>E395/$G$436</f>
        <v>#DIV/0!</v>
      </c>
    </row>
    <row r="396" spans="1:9" x14ac:dyDescent="0.2">
      <c r="A396" s="82" t="s">
        <v>837</v>
      </c>
      <c r="B396" s="83" t="s">
        <v>366</v>
      </c>
      <c r="C396" s="83" t="s">
        <v>104</v>
      </c>
      <c r="D396" s="84" t="s">
        <v>367</v>
      </c>
      <c r="E396" s="83" t="s">
        <v>19</v>
      </c>
      <c r="F396" s="85">
        <v>16</v>
      </c>
      <c r="G396" s="31"/>
      <c r="H396" s="86">
        <f t="shared" si="26"/>
        <v>0</v>
      </c>
      <c r="I396" s="87" t="e">
        <f>H396/$G$436</f>
        <v>#DIV/0!</v>
      </c>
    </row>
    <row r="397" spans="1:9" x14ac:dyDescent="0.2">
      <c r="A397" s="82" t="s">
        <v>838</v>
      </c>
      <c r="B397" s="83" t="s">
        <v>847</v>
      </c>
      <c r="C397" s="83" t="s">
        <v>104</v>
      </c>
      <c r="D397" s="84" t="s">
        <v>848</v>
      </c>
      <c r="E397" s="83" t="s">
        <v>19</v>
      </c>
      <c r="F397" s="85">
        <v>1</v>
      </c>
      <c r="G397" s="31"/>
      <c r="H397" s="86">
        <f t="shared" si="26"/>
        <v>0</v>
      </c>
      <c r="I397" s="87" t="e">
        <f t="shared" ref="I397:I404" si="29">H397/$G$436</f>
        <v>#DIV/0!</v>
      </c>
    </row>
    <row r="398" spans="1:9" x14ac:dyDescent="0.2">
      <c r="A398" s="82" t="s">
        <v>839</v>
      </c>
      <c r="B398" s="83" t="s">
        <v>362</v>
      </c>
      <c r="C398" s="83" t="s">
        <v>104</v>
      </c>
      <c r="D398" s="84" t="s">
        <v>363</v>
      </c>
      <c r="E398" s="83" t="s">
        <v>19</v>
      </c>
      <c r="F398" s="85">
        <v>31</v>
      </c>
      <c r="G398" s="31"/>
      <c r="H398" s="86">
        <f t="shared" si="26"/>
        <v>0</v>
      </c>
      <c r="I398" s="87" t="e">
        <f t="shared" si="29"/>
        <v>#DIV/0!</v>
      </c>
    </row>
    <row r="399" spans="1:9" x14ac:dyDescent="0.2">
      <c r="A399" s="82" t="s">
        <v>840</v>
      </c>
      <c r="B399" s="83" t="s">
        <v>91</v>
      </c>
      <c r="C399" s="83" t="s">
        <v>16</v>
      </c>
      <c r="D399" s="84" t="s">
        <v>92</v>
      </c>
      <c r="E399" s="83" t="s">
        <v>19</v>
      </c>
      <c r="F399" s="85">
        <v>5</v>
      </c>
      <c r="G399" s="31"/>
      <c r="H399" s="86">
        <f t="shared" si="26"/>
        <v>0</v>
      </c>
      <c r="I399" s="87" t="e">
        <f t="shared" si="29"/>
        <v>#DIV/0!</v>
      </c>
    </row>
    <row r="400" spans="1:9" x14ac:dyDescent="0.2">
      <c r="A400" s="82" t="s">
        <v>841</v>
      </c>
      <c r="B400" s="83" t="s">
        <v>39</v>
      </c>
      <c r="C400" s="83" t="s">
        <v>16</v>
      </c>
      <c r="D400" s="84" t="s">
        <v>40</v>
      </c>
      <c r="E400" s="83" t="s">
        <v>19</v>
      </c>
      <c r="F400" s="85">
        <v>2</v>
      </c>
      <c r="G400" s="31"/>
      <c r="H400" s="86">
        <f t="shared" si="26"/>
        <v>0</v>
      </c>
      <c r="I400" s="87" t="e">
        <f t="shared" si="29"/>
        <v>#DIV/0!</v>
      </c>
    </row>
    <row r="401" spans="1:9" x14ac:dyDescent="0.2">
      <c r="A401" s="82" t="s">
        <v>842</v>
      </c>
      <c r="B401" s="83" t="s">
        <v>849</v>
      </c>
      <c r="C401" s="83" t="s">
        <v>16</v>
      </c>
      <c r="D401" s="84" t="s">
        <v>850</v>
      </c>
      <c r="E401" s="83" t="s">
        <v>19</v>
      </c>
      <c r="F401" s="85">
        <v>1</v>
      </c>
      <c r="G401" s="31"/>
      <c r="H401" s="86">
        <f t="shared" si="26"/>
        <v>0</v>
      </c>
      <c r="I401" s="87" t="e">
        <f t="shared" si="29"/>
        <v>#DIV/0!</v>
      </c>
    </row>
    <row r="402" spans="1:9" x14ac:dyDescent="0.2">
      <c r="A402" s="82" t="s">
        <v>843</v>
      </c>
      <c r="B402" s="83" t="s">
        <v>851</v>
      </c>
      <c r="C402" s="83" t="s">
        <v>16</v>
      </c>
      <c r="D402" s="84" t="s">
        <v>852</v>
      </c>
      <c r="E402" s="83" t="s">
        <v>19</v>
      </c>
      <c r="F402" s="85">
        <v>5</v>
      </c>
      <c r="G402" s="31"/>
      <c r="H402" s="86">
        <f t="shared" si="26"/>
        <v>0</v>
      </c>
      <c r="I402" s="87" t="e">
        <f t="shared" si="29"/>
        <v>#DIV/0!</v>
      </c>
    </row>
    <row r="403" spans="1:9" x14ac:dyDescent="0.2">
      <c r="A403" s="82" t="s">
        <v>844</v>
      </c>
      <c r="B403" s="83" t="s">
        <v>853</v>
      </c>
      <c r="C403" s="83" t="s">
        <v>16</v>
      </c>
      <c r="D403" s="84" t="s">
        <v>854</v>
      </c>
      <c r="E403" s="83" t="s">
        <v>19</v>
      </c>
      <c r="F403" s="85">
        <v>6</v>
      </c>
      <c r="G403" s="31"/>
      <c r="H403" s="86">
        <f t="shared" si="26"/>
        <v>0</v>
      </c>
      <c r="I403" s="87" t="e">
        <f t="shared" si="29"/>
        <v>#DIV/0!</v>
      </c>
    </row>
    <row r="404" spans="1:9" ht="15.75" thickBot="1" x14ac:dyDescent="0.25">
      <c r="A404" s="82" t="s">
        <v>1131</v>
      </c>
      <c r="B404" s="83" t="s">
        <v>41</v>
      </c>
      <c r="C404" s="83" t="s">
        <v>16</v>
      </c>
      <c r="D404" s="84" t="s">
        <v>42</v>
      </c>
      <c r="E404" s="83" t="s">
        <v>19</v>
      </c>
      <c r="F404" s="85">
        <v>20</v>
      </c>
      <c r="G404" s="31"/>
      <c r="H404" s="86">
        <f t="shared" si="26"/>
        <v>0</v>
      </c>
      <c r="I404" s="87" t="e">
        <f t="shared" si="29"/>
        <v>#DIV/0!</v>
      </c>
    </row>
    <row r="405" spans="1:9" ht="15.75" thickBot="1" x14ac:dyDescent="0.25">
      <c r="A405" s="2">
        <v>13</v>
      </c>
      <c r="B405" s="3"/>
      <c r="C405" s="4"/>
      <c r="D405" s="5" t="s">
        <v>860</v>
      </c>
      <c r="E405" s="6">
        <f>E406+E411</f>
        <v>0</v>
      </c>
      <c r="F405" s="6"/>
      <c r="G405" s="6"/>
      <c r="H405" s="6"/>
      <c r="I405" s="79" t="e">
        <f>E405/$G$436</f>
        <v>#DIV/0!</v>
      </c>
    </row>
    <row r="406" spans="1:9" ht="15.75" thickBot="1" x14ac:dyDescent="0.25">
      <c r="A406" s="7" t="s">
        <v>855</v>
      </c>
      <c r="B406" s="8"/>
      <c r="C406" s="9"/>
      <c r="D406" s="10" t="s">
        <v>861</v>
      </c>
      <c r="E406" s="80">
        <f>SUM(H407:H410)</f>
        <v>0</v>
      </c>
      <c r="F406" s="80"/>
      <c r="G406" s="80"/>
      <c r="H406" s="80"/>
      <c r="I406" s="81" t="e">
        <f>E406/$G$436</f>
        <v>#DIV/0!</v>
      </c>
    </row>
    <row r="407" spans="1:9" x14ac:dyDescent="0.2">
      <c r="A407" s="82" t="s">
        <v>856</v>
      </c>
      <c r="B407" s="83" t="s">
        <v>862</v>
      </c>
      <c r="C407" s="83" t="s">
        <v>104</v>
      </c>
      <c r="D407" s="84" t="s">
        <v>863</v>
      </c>
      <c r="E407" s="83" t="s">
        <v>19</v>
      </c>
      <c r="F407" s="85">
        <v>8</v>
      </c>
      <c r="G407" s="31"/>
      <c r="H407" s="86">
        <f t="shared" si="26"/>
        <v>0</v>
      </c>
      <c r="I407" s="87" t="e">
        <f>H407/$G$436</f>
        <v>#DIV/0!</v>
      </c>
    </row>
    <row r="408" spans="1:9" x14ac:dyDescent="0.2">
      <c r="A408" s="82" t="s">
        <v>857</v>
      </c>
      <c r="B408" s="83" t="s">
        <v>17</v>
      </c>
      <c r="C408" s="83" t="s">
        <v>16</v>
      </c>
      <c r="D408" s="84" t="s">
        <v>18</v>
      </c>
      <c r="E408" s="83" t="s">
        <v>19</v>
      </c>
      <c r="F408" s="85">
        <v>289</v>
      </c>
      <c r="G408" s="31"/>
      <c r="H408" s="86">
        <f t="shared" si="26"/>
        <v>0</v>
      </c>
      <c r="I408" s="87" t="e">
        <f t="shared" ref="I408:I410" si="30">H408/$G$436</f>
        <v>#DIV/0!</v>
      </c>
    </row>
    <row r="409" spans="1:9" x14ac:dyDescent="0.2">
      <c r="A409" s="82" t="s">
        <v>858</v>
      </c>
      <c r="B409" s="83" t="s">
        <v>54</v>
      </c>
      <c r="C409" s="83" t="s">
        <v>16</v>
      </c>
      <c r="D409" s="84" t="s">
        <v>55</v>
      </c>
      <c r="E409" s="83" t="s">
        <v>19</v>
      </c>
      <c r="F409" s="85">
        <v>203</v>
      </c>
      <c r="G409" s="31"/>
      <c r="H409" s="86">
        <f t="shared" si="26"/>
        <v>0</v>
      </c>
      <c r="I409" s="87" t="e">
        <f t="shared" si="30"/>
        <v>#DIV/0!</v>
      </c>
    </row>
    <row r="410" spans="1:9" ht="15.75" thickBot="1" x14ac:dyDescent="0.25">
      <c r="A410" s="82" t="s">
        <v>859</v>
      </c>
      <c r="B410" s="83" t="s">
        <v>95</v>
      </c>
      <c r="C410" s="83" t="s">
        <v>16</v>
      </c>
      <c r="D410" s="84" t="s">
        <v>96</v>
      </c>
      <c r="E410" s="83" t="s">
        <v>19</v>
      </c>
      <c r="F410" s="85">
        <v>34</v>
      </c>
      <c r="G410" s="31"/>
      <c r="H410" s="86">
        <f t="shared" si="26"/>
        <v>0</v>
      </c>
      <c r="I410" s="87" t="e">
        <f t="shared" si="30"/>
        <v>#DIV/0!</v>
      </c>
    </row>
    <row r="411" spans="1:9" ht="15.75" thickBot="1" x14ac:dyDescent="0.25">
      <c r="A411" s="7" t="s">
        <v>937</v>
      </c>
      <c r="B411" s="8"/>
      <c r="C411" s="9"/>
      <c r="D411" s="10" t="s">
        <v>866</v>
      </c>
      <c r="E411" s="80">
        <f>SUM(H412:H415)</f>
        <v>0</v>
      </c>
      <c r="F411" s="80"/>
      <c r="G411" s="80"/>
      <c r="H411" s="80"/>
      <c r="I411" s="81" t="e">
        <f>E411/$G$436</f>
        <v>#DIV/0!</v>
      </c>
    </row>
    <row r="412" spans="1:9" x14ac:dyDescent="0.2">
      <c r="A412" s="82" t="s">
        <v>938</v>
      </c>
      <c r="B412" s="83" t="s">
        <v>864</v>
      </c>
      <c r="C412" s="83" t="s">
        <v>104</v>
      </c>
      <c r="D412" s="84" t="s">
        <v>865</v>
      </c>
      <c r="E412" s="83" t="s">
        <v>19</v>
      </c>
      <c r="F412" s="85">
        <v>61</v>
      </c>
      <c r="G412" s="31"/>
      <c r="H412" s="86">
        <f t="shared" si="26"/>
        <v>0</v>
      </c>
      <c r="I412" s="87" t="e">
        <f>H412/$G$436</f>
        <v>#DIV/0!</v>
      </c>
    </row>
    <row r="413" spans="1:9" x14ac:dyDescent="0.2">
      <c r="A413" s="82" t="s">
        <v>945</v>
      </c>
      <c r="B413" s="83" t="s">
        <v>22</v>
      </c>
      <c r="C413" s="83" t="s">
        <v>16</v>
      </c>
      <c r="D413" s="84" t="s">
        <v>23</v>
      </c>
      <c r="E413" s="83" t="s">
        <v>24</v>
      </c>
      <c r="F413" s="85">
        <f>1323+262</f>
        <v>1585</v>
      </c>
      <c r="G413" s="31"/>
      <c r="H413" s="86">
        <f t="shared" si="26"/>
        <v>0</v>
      </c>
      <c r="I413" s="87" t="e">
        <f t="shared" ref="I413:I415" si="31">H413/$G$436</f>
        <v>#DIV/0!</v>
      </c>
    </row>
    <row r="414" spans="1:9" x14ac:dyDescent="0.2">
      <c r="A414" s="82" t="s">
        <v>946</v>
      </c>
      <c r="B414" s="83" t="s">
        <v>29</v>
      </c>
      <c r="C414" s="83" t="s">
        <v>16</v>
      </c>
      <c r="D414" s="84" t="s">
        <v>30</v>
      </c>
      <c r="E414" s="83" t="s">
        <v>28</v>
      </c>
      <c r="F414" s="85">
        <f>158+15</f>
        <v>173</v>
      </c>
      <c r="G414" s="31"/>
      <c r="H414" s="86">
        <f t="shared" si="26"/>
        <v>0</v>
      </c>
      <c r="I414" s="87" t="e">
        <f t="shared" si="31"/>
        <v>#DIV/0!</v>
      </c>
    </row>
    <row r="415" spans="1:9" ht="15.75" thickBot="1" x14ac:dyDescent="0.25">
      <c r="A415" s="82" t="s">
        <v>947</v>
      </c>
      <c r="B415" s="83" t="s">
        <v>26</v>
      </c>
      <c r="C415" s="83" t="s">
        <v>16</v>
      </c>
      <c r="D415" s="84" t="s">
        <v>27</v>
      </c>
      <c r="E415" s="83" t="s">
        <v>28</v>
      </c>
      <c r="F415" s="85">
        <f>959+95+13</f>
        <v>1067</v>
      </c>
      <c r="G415" s="31"/>
      <c r="H415" s="86">
        <f t="shared" si="26"/>
        <v>0</v>
      </c>
      <c r="I415" s="87" t="e">
        <f t="shared" si="31"/>
        <v>#DIV/0!</v>
      </c>
    </row>
    <row r="416" spans="1:9" ht="15.75" thickBot="1" x14ac:dyDescent="0.25">
      <c r="A416" s="2">
        <v>14</v>
      </c>
      <c r="B416" s="3"/>
      <c r="C416" s="4"/>
      <c r="D416" s="5" t="s">
        <v>178</v>
      </c>
      <c r="E416" s="6">
        <f>E417</f>
        <v>0</v>
      </c>
      <c r="F416" s="6"/>
      <c r="G416" s="6"/>
      <c r="H416" s="6"/>
      <c r="I416" s="79" t="e">
        <f>E416/$G$436</f>
        <v>#DIV/0!</v>
      </c>
    </row>
    <row r="417" spans="1:9" ht="15.75" thickBot="1" x14ac:dyDescent="0.25">
      <c r="A417" s="7" t="s">
        <v>867</v>
      </c>
      <c r="B417" s="8"/>
      <c r="C417" s="9"/>
      <c r="D417" s="10" t="s">
        <v>872</v>
      </c>
      <c r="E417" s="80">
        <f>SUM(H418:H423)</f>
        <v>0</v>
      </c>
      <c r="F417" s="80"/>
      <c r="G417" s="80"/>
      <c r="H417" s="80"/>
      <c r="I417" s="81" t="e">
        <f>E417/$G$436</f>
        <v>#DIV/0!</v>
      </c>
    </row>
    <row r="418" spans="1:9" x14ac:dyDescent="0.2">
      <c r="A418" s="82" t="s">
        <v>868</v>
      </c>
      <c r="B418" s="83" t="s">
        <v>180</v>
      </c>
      <c r="C418" s="83" t="s">
        <v>16</v>
      </c>
      <c r="D418" s="84" t="s">
        <v>181</v>
      </c>
      <c r="E418" s="83" t="s">
        <v>88</v>
      </c>
      <c r="F418" s="85">
        <f>52.6*1.1</f>
        <v>57.860000000000007</v>
      </c>
      <c r="G418" s="31"/>
      <c r="H418" s="86">
        <f t="shared" si="26"/>
        <v>0</v>
      </c>
      <c r="I418" s="87" t="e">
        <f>H418/$G$436</f>
        <v>#DIV/0!</v>
      </c>
    </row>
    <row r="419" spans="1:9" ht="28.5" x14ac:dyDescent="0.2">
      <c r="A419" s="82" t="s">
        <v>869</v>
      </c>
      <c r="B419" s="83" t="s">
        <v>31</v>
      </c>
      <c r="C419" s="83" t="s">
        <v>16</v>
      </c>
      <c r="D419" s="84" t="s">
        <v>32</v>
      </c>
      <c r="E419" s="83" t="s">
        <v>19</v>
      </c>
      <c r="F419" s="85">
        <v>1480</v>
      </c>
      <c r="G419" s="31"/>
      <c r="H419" s="86">
        <f t="shared" si="26"/>
        <v>0</v>
      </c>
      <c r="I419" s="87" t="e">
        <f t="shared" ref="I419:I422" si="32">H419/$G$436</f>
        <v>#DIV/0!</v>
      </c>
    </row>
    <row r="420" spans="1:9" ht="28.5" x14ac:dyDescent="0.2">
      <c r="A420" s="82" t="s">
        <v>870</v>
      </c>
      <c r="B420" s="83" t="s">
        <v>182</v>
      </c>
      <c r="C420" s="83" t="s">
        <v>16</v>
      </c>
      <c r="D420" s="84" t="s">
        <v>183</v>
      </c>
      <c r="E420" s="83" t="s">
        <v>19</v>
      </c>
      <c r="F420" s="85">
        <v>390</v>
      </c>
      <c r="G420" s="31"/>
      <c r="H420" s="86">
        <f t="shared" si="26"/>
        <v>0</v>
      </c>
      <c r="I420" s="87" t="e">
        <f t="shared" si="32"/>
        <v>#DIV/0!</v>
      </c>
    </row>
    <row r="421" spans="1:9" ht="28.5" x14ac:dyDescent="0.2">
      <c r="A421" s="82" t="s">
        <v>871</v>
      </c>
      <c r="B421" s="83" t="s">
        <v>33</v>
      </c>
      <c r="C421" s="83" t="s">
        <v>16</v>
      </c>
      <c r="D421" s="84" t="s">
        <v>34</v>
      </c>
      <c r="E421" s="83" t="s">
        <v>19</v>
      </c>
      <c r="F421" s="85">
        <v>1670</v>
      </c>
      <c r="G421" s="31"/>
      <c r="H421" s="86">
        <f t="shared" si="26"/>
        <v>0</v>
      </c>
      <c r="I421" s="87" t="e">
        <f t="shared" si="32"/>
        <v>#DIV/0!</v>
      </c>
    </row>
    <row r="422" spans="1:9" x14ac:dyDescent="0.2">
      <c r="A422" s="82" t="s">
        <v>943</v>
      </c>
      <c r="B422" s="83" t="s">
        <v>37</v>
      </c>
      <c r="C422" s="83" t="s">
        <v>16</v>
      </c>
      <c r="D422" s="84" t="s">
        <v>38</v>
      </c>
      <c r="E422" s="83" t="s">
        <v>19</v>
      </c>
      <c r="F422" s="85">
        <v>27</v>
      </c>
      <c r="G422" s="31"/>
      <c r="H422" s="86">
        <f t="shared" si="26"/>
        <v>0</v>
      </c>
      <c r="I422" s="87" t="e">
        <f t="shared" si="32"/>
        <v>#DIV/0!</v>
      </c>
    </row>
    <row r="423" spans="1:9" ht="15.75" thickBot="1" x14ac:dyDescent="0.25">
      <c r="A423" s="82" t="s">
        <v>944</v>
      </c>
      <c r="B423" s="83" t="s">
        <v>35</v>
      </c>
      <c r="C423" s="83" t="s">
        <v>16</v>
      </c>
      <c r="D423" s="84" t="s">
        <v>36</v>
      </c>
      <c r="E423" s="83" t="s">
        <v>19</v>
      </c>
      <c r="F423" s="85">
        <v>35</v>
      </c>
      <c r="G423" s="31"/>
      <c r="H423" s="86">
        <f t="shared" si="26"/>
        <v>0</v>
      </c>
      <c r="I423" s="87" t="e">
        <f>H423/$G$436</f>
        <v>#DIV/0!</v>
      </c>
    </row>
    <row r="424" spans="1:9" ht="15.75" thickBot="1" x14ac:dyDescent="0.25">
      <c r="A424" s="2">
        <v>15</v>
      </c>
      <c r="B424" s="3"/>
      <c r="C424" s="4"/>
      <c r="D424" s="5" t="s">
        <v>880</v>
      </c>
      <c r="E424" s="6">
        <f>E425</f>
        <v>0</v>
      </c>
      <c r="F424" s="6"/>
      <c r="G424" s="6"/>
      <c r="H424" s="6"/>
      <c r="I424" s="79" t="e">
        <f>E424/$G$436</f>
        <v>#DIV/0!</v>
      </c>
    </row>
    <row r="425" spans="1:9" ht="26.25" thickBot="1" x14ac:dyDescent="0.25">
      <c r="A425" s="7" t="s">
        <v>873</v>
      </c>
      <c r="B425" s="8"/>
      <c r="C425" s="9"/>
      <c r="D425" s="10" t="s">
        <v>881</v>
      </c>
      <c r="E425" s="80">
        <f>SUM(H426:H435)</f>
        <v>0</v>
      </c>
      <c r="F425" s="80"/>
      <c r="G425" s="80"/>
      <c r="H425" s="80"/>
      <c r="I425" s="81" t="e">
        <f>E425/$G$436</f>
        <v>#DIV/0!</v>
      </c>
    </row>
    <row r="426" spans="1:9" ht="42.75" x14ac:dyDescent="0.2">
      <c r="A426" s="82" t="s">
        <v>874</v>
      </c>
      <c r="B426" s="83">
        <v>94287</v>
      </c>
      <c r="C426" s="83" t="s">
        <v>98</v>
      </c>
      <c r="D426" s="84" t="s">
        <v>882</v>
      </c>
      <c r="E426" s="83" t="s">
        <v>45</v>
      </c>
      <c r="F426" s="85">
        <v>19</v>
      </c>
      <c r="G426" s="31"/>
      <c r="H426" s="86">
        <f t="shared" si="26"/>
        <v>0</v>
      </c>
      <c r="I426" s="87" t="e">
        <f>H426/$G$436</f>
        <v>#DIV/0!</v>
      </c>
    </row>
    <row r="427" spans="1:9" ht="28.5" x14ac:dyDescent="0.2">
      <c r="A427" s="82" t="s">
        <v>875</v>
      </c>
      <c r="B427" s="83" t="s">
        <v>232</v>
      </c>
      <c r="C427" s="83" t="s">
        <v>16</v>
      </c>
      <c r="D427" s="84" t="s">
        <v>233</v>
      </c>
      <c r="E427" s="83" t="s">
        <v>88</v>
      </c>
      <c r="F427" s="85">
        <v>1.86</v>
      </c>
      <c r="G427" s="31"/>
      <c r="H427" s="86">
        <f t="shared" si="26"/>
        <v>0</v>
      </c>
      <c r="I427" s="87" t="e">
        <f t="shared" ref="I427:I433" si="33">H427/$G$436</f>
        <v>#DIV/0!</v>
      </c>
    </row>
    <row r="428" spans="1:9" x14ac:dyDescent="0.2">
      <c r="A428" s="82" t="s">
        <v>876</v>
      </c>
      <c r="B428" s="83" t="s">
        <v>883</v>
      </c>
      <c r="C428" s="83" t="s">
        <v>104</v>
      </c>
      <c r="D428" s="84" t="s">
        <v>884</v>
      </c>
      <c r="E428" s="83" t="s">
        <v>45</v>
      </c>
      <c r="F428" s="85">
        <v>7.5</v>
      </c>
      <c r="G428" s="31"/>
      <c r="H428" s="86">
        <f t="shared" si="26"/>
        <v>0</v>
      </c>
      <c r="I428" s="87" t="e">
        <f t="shared" si="33"/>
        <v>#DIV/0!</v>
      </c>
    </row>
    <row r="429" spans="1:9" x14ac:dyDescent="0.2">
      <c r="A429" s="82" t="s">
        <v>877</v>
      </c>
      <c r="B429" s="83" t="s">
        <v>885</v>
      </c>
      <c r="C429" s="83" t="s">
        <v>16</v>
      </c>
      <c r="D429" s="84" t="s">
        <v>886</v>
      </c>
      <c r="E429" s="83" t="s">
        <v>146</v>
      </c>
      <c r="F429" s="85">
        <v>2.5</v>
      </c>
      <c r="G429" s="31"/>
      <c r="H429" s="86">
        <f t="shared" si="26"/>
        <v>0</v>
      </c>
      <c r="I429" s="87" t="e">
        <f t="shared" si="33"/>
        <v>#DIV/0!</v>
      </c>
    </row>
    <row r="430" spans="1:9" x14ac:dyDescent="0.2">
      <c r="A430" s="82" t="s">
        <v>878</v>
      </c>
      <c r="B430" s="83" t="s">
        <v>224</v>
      </c>
      <c r="C430" s="83" t="s">
        <v>16</v>
      </c>
      <c r="D430" s="84" t="s">
        <v>225</v>
      </c>
      <c r="E430" s="83" t="s">
        <v>88</v>
      </c>
      <c r="F430" s="85">
        <v>50.39</v>
      </c>
      <c r="G430" s="31"/>
      <c r="H430" s="86">
        <f t="shared" si="26"/>
        <v>0</v>
      </c>
      <c r="I430" s="87" t="e">
        <f t="shared" si="33"/>
        <v>#DIV/0!</v>
      </c>
    </row>
    <row r="431" spans="1:9" x14ac:dyDescent="0.2">
      <c r="A431" s="82" t="s">
        <v>879</v>
      </c>
      <c r="B431" s="83" t="s">
        <v>887</v>
      </c>
      <c r="C431" s="83" t="s">
        <v>16</v>
      </c>
      <c r="D431" s="84" t="s">
        <v>888</v>
      </c>
      <c r="E431" s="83" t="s">
        <v>19</v>
      </c>
      <c r="F431" s="85">
        <v>2</v>
      </c>
      <c r="G431" s="31"/>
      <c r="H431" s="86">
        <f t="shared" si="26"/>
        <v>0</v>
      </c>
      <c r="I431" s="87" t="e">
        <f t="shared" si="33"/>
        <v>#DIV/0!</v>
      </c>
    </row>
    <row r="432" spans="1:9" x14ac:dyDescent="0.2">
      <c r="A432" s="82" t="s">
        <v>939</v>
      </c>
      <c r="B432" s="83" t="s">
        <v>338</v>
      </c>
      <c r="C432" s="83" t="s">
        <v>16</v>
      </c>
      <c r="D432" s="84" t="s">
        <v>339</v>
      </c>
      <c r="E432" s="83" t="s">
        <v>146</v>
      </c>
      <c r="F432" s="85">
        <v>1.04</v>
      </c>
      <c r="G432" s="31"/>
      <c r="H432" s="86">
        <f t="shared" si="26"/>
        <v>0</v>
      </c>
      <c r="I432" s="87" t="e">
        <f t="shared" si="33"/>
        <v>#DIV/0!</v>
      </c>
    </row>
    <row r="433" spans="1:9" x14ac:dyDescent="0.2">
      <c r="A433" s="82" t="s">
        <v>940</v>
      </c>
      <c r="B433" s="83" t="s">
        <v>169</v>
      </c>
      <c r="C433" s="83" t="s">
        <v>16</v>
      </c>
      <c r="D433" s="84" t="s">
        <v>170</v>
      </c>
      <c r="E433" s="83" t="s">
        <v>88</v>
      </c>
      <c r="F433" s="85">
        <v>9678.24</v>
      </c>
      <c r="G433" s="31"/>
      <c r="H433" s="86">
        <f t="shared" si="26"/>
        <v>0</v>
      </c>
      <c r="I433" s="87" t="e">
        <f t="shared" si="33"/>
        <v>#DIV/0!</v>
      </c>
    </row>
    <row r="434" spans="1:9" ht="42.75" x14ac:dyDescent="0.2">
      <c r="A434" s="82" t="s">
        <v>941</v>
      </c>
      <c r="B434" s="83">
        <v>89267</v>
      </c>
      <c r="C434" s="83" t="s">
        <v>98</v>
      </c>
      <c r="D434" s="84" t="s">
        <v>408</v>
      </c>
      <c r="E434" s="83" t="s">
        <v>101</v>
      </c>
      <c r="F434" s="85">
        <v>96</v>
      </c>
      <c r="G434" s="31"/>
      <c r="H434" s="86">
        <f t="shared" si="26"/>
        <v>0</v>
      </c>
      <c r="I434" s="87" t="e">
        <f>H434/$G$436</f>
        <v>#DIV/0!</v>
      </c>
    </row>
    <row r="435" spans="1:9" x14ac:dyDescent="0.2">
      <c r="A435" s="82" t="s">
        <v>942</v>
      </c>
      <c r="B435" s="83" t="s">
        <v>900</v>
      </c>
      <c r="C435" s="83" t="s">
        <v>16</v>
      </c>
      <c r="D435" s="84" t="s">
        <v>901</v>
      </c>
      <c r="E435" s="83" t="s">
        <v>902</v>
      </c>
      <c r="F435" s="85">
        <v>427.5</v>
      </c>
      <c r="G435" s="31"/>
      <c r="H435" s="86">
        <f t="shared" si="26"/>
        <v>0</v>
      </c>
      <c r="I435" s="87" t="e">
        <f>H435/$G$436</f>
        <v>#DIV/0!</v>
      </c>
    </row>
    <row r="436" spans="1:9" ht="18.75" thickBot="1" x14ac:dyDescent="0.3">
      <c r="A436" s="90" t="s">
        <v>889</v>
      </c>
      <c r="B436" s="91"/>
      <c r="C436" s="92"/>
      <c r="D436" s="93"/>
      <c r="E436" s="94"/>
      <c r="F436" s="95"/>
      <c r="G436" s="96">
        <f>E424+E416+E405+E394+E316+E210+E181+E167+E162+E129+E114+E107+E85+E40+E14</f>
        <v>0</v>
      </c>
      <c r="H436" s="96"/>
      <c r="I436" s="97" t="e">
        <f>I424+I416+I405+I394+I316+I210+I181+I167+I162+I129+I114+I107+I85+I40+I14</f>
        <v>#DIV/0!</v>
      </c>
    </row>
    <row r="437" spans="1:9" ht="18.75" thickBot="1" x14ac:dyDescent="0.3">
      <c r="A437" s="98" t="s">
        <v>890</v>
      </c>
      <c r="B437" s="99"/>
      <c r="C437" s="100"/>
      <c r="D437" s="101"/>
      <c r="E437" s="102" t="s">
        <v>211</v>
      </c>
      <c r="F437" s="33"/>
      <c r="G437" s="103">
        <f>ROUND(G436*(1+F437),2)</f>
        <v>0</v>
      </c>
      <c r="H437" s="103"/>
      <c r="I437" s="104" t="e">
        <f>I436</f>
        <v>#DIV/0!</v>
      </c>
    </row>
    <row r="440" spans="1:9" x14ac:dyDescent="0.2">
      <c r="C440" s="34"/>
      <c r="E440" s="34"/>
    </row>
    <row r="441" spans="1:9" ht="15.75" x14ac:dyDescent="0.25">
      <c r="C441" s="35"/>
      <c r="E441" s="35"/>
    </row>
    <row r="442" spans="1:9" x14ac:dyDescent="0.2">
      <c r="C442" s="36"/>
      <c r="E442" s="36"/>
    </row>
    <row r="443" spans="1:9" x14ac:dyDescent="0.2">
      <c r="E443" s="36"/>
    </row>
  </sheetData>
  <sheetProtection algorithmName="SHA-512" hashValue="OVbzd30Da2javQmVelm1p6mVdNllUOGZqmqw8sTUkT/5RalL/1TjhWHgWx0hoZFYHME7AdjJ9hS7ZtBoHoOftQ==" saltValue="4J8yTyj2fZzGNBcNnjD4sg==" spinCount="100000" sheet="1" objects="1" scenarios="1" formatCells="0" formatColumns="0" formatRows="0" insertColumns="0" insertRows="0" deleteColumns="0" deleteRows="0"/>
  <autoFilter ref="A13:I438" xr:uid="{259C814A-2191-4310-834E-0FA034090132}"/>
  <mergeCells count="8">
    <mergeCell ref="A437:B437"/>
    <mergeCell ref="G437:H437"/>
    <mergeCell ref="B5:H5"/>
    <mergeCell ref="A1:I1"/>
    <mergeCell ref="A2:I2"/>
    <mergeCell ref="A3:I3"/>
    <mergeCell ref="F9:G9"/>
    <mergeCell ref="G436:H436"/>
  </mergeCells>
  <phoneticPr fontId="13" type="noConversion"/>
  <dataValidations xWindow="709" yWindow="616" count="3">
    <dataValidation type="list" allowBlank="1" sqref="B22:B35 B37:B49 B77:B90 B189:B202 B217:B230 C247:C260 C262:C275 B291:B304 B306:B319 B321:B334 B378:B391 B393:B406 B408:B421 B350:B376 B14:B20 B51:B75 B92:B102 B104:B130 B147:B159 B175:B187 B204:B215 B161:B173 B423:B434 C435 B336:B348 C144 B132:B143 B145 C277:C284 B285:B289 C236:C245 B232:B235" xr:uid="{922EE3DA-74BA-47F8-833F-92C8BB7F19DD}">
      <formula1>"SINAPI,SINAPI-I,SICRO,Composição,Cotação"</formula1>
      <formula2>0</formula2>
    </dataValidation>
    <dataValidation type="decimal" operator="greaterThan" allowBlank="1" showErrorMessage="1" error="Apenas números decimais maiores que zero." sqref="G22:G35 G37:G49 G77:G90 G189:G202 G217:G230 G247:G260 G262:G275 G291:G304 G306:G319 G321:G334 G378:G391 G393:G406 G408:G421 G350:G376 G51:G75 G92:G102 G104:G130 G147:G159 G175:G187 G204:G215 G161:G173 G423:G435 G14:G20 G336:G348 G132:G145 G277:G284 G285:G289 G236:G245 G232:G235" xr:uid="{50772D07-8152-4F22-ACE8-34BF938C1938}">
      <formula1>0</formula1>
      <formula2>0</formula2>
    </dataValidation>
    <dataValidation allowBlank="1" showInputMessage="1" showErrorMessage="1" prompt="A entrada de quantidades é feita na coluna AJ se acompanhamento por BM, ou na aba &quot;Memória de Cálculo/PLQ&quot; se acompanhamento por PLE." sqref="F22:F35 F37:F49 F77:F90 F189:F202 F217:F230 F247:F260 F262:F275 F291:F304 F306:F319 F321:F334 F378:F391 F393:F406 F408:F421 F350:F376 F51:F75 F92:F102 F104:F130 F147:F159 F175:F187 F204:F215 F161:F173 F423:F435 F14:F20 F336:F348 F132:F145 F277:F284 F285:F289 F236:F245 F232:F235" xr:uid="{3F2D394F-B641-4A42-99C8-506F6723555B}"/>
  </dataValidation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5D698-06BF-4CDA-9077-8E3A36BB02D8}">
  <sheetPr>
    <pageSetUpPr fitToPage="1"/>
  </sheetPr>
  <dimension ref="A1:E39"/>
  <sheetViews>
    <sheetView workbookViewId="0">
      <selection activeCell="F21" sqref="F21"/>
    </sheetView>
  </sheetViews>
  <sheetFormatPr defaultRowHeight="15" x14ac:dyDescent="0.2"/>
  <cols>
    <col min="1" max="1" width="12.109375" style="16" customWidth="1"/>
    <col min="2" max="2" width="52.6640625" style="16" customWidth="1"/>
    <col min="3" max="3" width="17" style="16" customWidth="1"/>
    <col min="4" max="4" width="21.21875" style="16" bestFit="1" customWidth="1"/>
    <col min="5" max="5" width="15.33203125" style="16" bestFit="1" customWidth="1"/>
    <col min="6" max="16384" width="8.88671875" style="16"/>
  </cols>
  <sheetData>
    <row r="1" spans="1:5" ht="30" x14ac:dyDescent="0.2">
      <c r="A1" s="105"/>
      <c r="B1" s="106"/>
      <c r="C1" s="106"/>
      <c r="D1" s="106"/>
      <c r="E1" s="106"/>
    </row>
    <row r="2" spans="1:5" ht="15.75" x14ac:dyDescent="0.2">
      <c r="A2" s="105"/>
      <c r="B2" s="18"/>
      <c r="C2" s="18"/>
      <c r="D2" s="18"/>
      <c r="E2" s="18"/>
    </row>
    <row r="3" spans="1:5" x14ac:dyDescent="0.2">
      <c r="A3" s="105"/>
      <c r="B3" s="107"/>
      <c r="C3" s="107"/>
      <c r="D3" s="107"/>
      <c r="E3" s="107"/>
    </row>
    <row r="4" spans="1:5" ht="18" x14ac:dyDescent="0.2">
      <c r="A4" s="105"/>
      <c r="B4" s="21"/>
      <c r="C4" s="21"/>
      <c r="D4" s="21"/>
      <c r="E4" s="21"/>
    </row>
    <row r="5" spans="1:5" ht="15.75" thickBot="1" x14ac:dyDescent="0.25">
      <c r="A5" s="105"/>
      <c r="B5" s="108"/>
      <c r="C5" s="109"/>
      <c r="D5" s="109"/>
      <c r="E5" s="109"/>
    </row>
    <row r="6" spans="1:5" ht="15.75" customHeight="1" x14ac:dyDescent="0.2">
      <c r="A6" s="121" t="s">
        <v>0</v>
      </c>
      <c r="B6" s="122" t="str">
        <f>ORÇAMENTO!B5</f>
        <v>ATA DE REGISTRO DE PREÇOS PARA CONTRATAÇÃO DE EMPRESA ESPECIALIZADA PARA PRESTAÇÃO DE SERVIÇOS DE ADEQUAÇÃO E OBTENÇÃO DE AVCB, CONTEMPLANDO FORNECIMENTO DO MATERIAL, EQUIPAMENTO E MÃO DE OBRA</v>
      </c>
      <c r="C6" s="122"/>
      <c r="D6" s="122"/>
      <c r="E6" s="123"/>
    </row>
    <row r="7" spans="1:5" ht="15.75" x14ac:dyDescent="0.2">
      <c r="A7" s="124"/>
      <c r="B7" s="125"/>
      <c r="C7" s="125"/>
      <c r="D7" s="125"/>
      <c r="E7" s="126"/>
    </row>
    <row r="8" spans="1:5" ht="15.75" customHeight="1" x14ac:dyDescent="0.2">
      <c r="A8" s="127" t="s">
        <v>173</v>
      </c>
      <c r="B8" s="128"/>
      <c r="C8" s="43"/>
      <c r="D8" s="129"/>
      <c r="E8" s="130"/>
    </row>
    <row r="9" spans="1:5" ht="15.75" x14ac:dyDescent="0.2">
      <c r="A9" s="124"/>
      <c r="B9" s="131"/>
      <c r="C9" s="43"/>
      <c r="D9" s="132"/>
      <c r="E9" s="133"/>
    </row>
    <row r="10" spans="1:5" ht="15.75" x14ac:dyDescent="0.2">
      <c r="A10" s="56" t="s">
        <v>2</v>
      </c>
      <c r="B10" s="42" t="str">
        <f>ORÇAMENTO!B9</f>
        <v>DIVERSOS PRÉDIOS DO MUNICIPIO</v>
      </c>
      <c r="C10" s="43"/>
      <c r="D10" s="129" t="s">
        <v>3</v>
      </c>
      <c r="E10" s="134">
        <f>ORÇAMENTO!G437</f>
        <v>0</v>
      </c>
    </row>
    <row r="11" spans="1:5" ht="15.75" x14ac:dyDescent="0.2">
      <c r="A11" s="56"/>
      <c r="B11" s="131"/>
      <c r="C11" s="43"/>
      <c r="D11" s="132"/>
      <c r="E11" s="133"/>
    </row>
    <row r="12" spans="1:5" ht="15.75" x14ac:dyDescent="0.2">
      <c r="A12" s="56" t="s">
        <v>174</v>
      </c>
      <c r="B12" s="128" t="str">
        <f>ORÇAMENTO!B11</f>
        <v xml:space="preserve">CDHU 191 / SIURB EDIF 07.23 / SINAPI 09.23 / FDE 07.23 </v>
      </c>
      <c r="C12" s="128"/>
      <c r="D12" s="129"/>
      <c r="E12" s="135"/>
    </row>
    <row r="13" spans="1:5" ht="15.75" thickBot="1" x14ac:dyDescent="0.25">
      <c r="A13" s="136"/>
      <c r="B13" s="137"/>
      <c r="C13" s="137"/>
      <c r="D13" s="137"/>
      <c r="E13" s="138"/>
    </row>
    <row r="14" spans="1:5" ht="15.75" thickBot="1" x14ac:dyDescent="0.25">
      <c r="A14" s="139"/>
      <c r="B14" s="139"/>
      <c r="C14" s="139"/>
      <c r="D14" s="139"/>
      <c r="E14" s="139"/>
    </row>
    <row r="15" spans="1:5" ht="36.75" thickBot="1" x14ac:dyDescent="0.25">
      <c r="A15" s="140" t="s">
        <v>5</v>
      </c>
      <c r="B15" s="141" t="s">
        <v>8</v>
      </c>
      <c r="C15" s="142" t="s">
        <v>175</v>
      </c>
      <c r="D15" s="142" t="s">
        <v>176</v>
      </c>
      <c r="E15" s="143" t="s">
        <v>13</v>
      </c>
    </row>
    <row r="16" spans="1:5" ht="15.75" thickBot="1" x14ac:dyDescent="0.25">
      <c r="A16" s="144">
        <v>1</v>
      </c>
      <c r="B16" s="145" t="str">
        <f>ORÇAMENTO!D14</f>
        <v>SERVIÇOS TÉCNICOS</v>
      </c>
      <c r="C16" s="146">
        <f>ORÇAMENTO!E14</f>
        <v>0</v>
      </c>
      <c r="D16" s="147">
        <f>C16*(1+ORÇAMENTO!$F$437)</f>
        <v>0</v>
      </c>
      <c r="E16" s="148" t="e">
        <f t="shared" ref="E16:E30" si="0">D16/$D$31</f>
        <v>#DIV/0!</v>
      </c>
    </row>
    <row r="17" spans="1:5" ht="15.75" thickBot="1" x14ac:dyDescent="0.25">
      <c r="A17" s="144">
        <v>2</v>
      </c>
      <c r="B17" s="145" t="str">
        <f>ORÇAMENTO!D40</f>
        <v>DEMOLIÇÕES, ATERROS E RETIRADAS</v>
      </c>
      <c r="C17" s="146">
        <f>ORÇAMENTO!E40</f>
        <v>0</v>
      </c>
      <c r="D17" s="147">
        <f>C17*(1+ORÇAMENTO!$F$437)</f>
        <v>0</v>
      </c>
      <c r="E17" s="148" t="e">
        <f t="shared" si="0"/>
        <v>#DIV/0!</v>
      </c>
    </row>
    <row r="18" spans="1:5" ht="15.75" thickBot="1" x14ac:dyDescent="0.25">
      <c r="A18" s="144">
        <v>3</v>
      </c>
      <c r="B18" s="145" t="str">
        <f>ORÇAMENTO!D85</f>
        <v>FUNDAÇÕES E ESTRUTURAS</v>
      </c>
      <c r="C18" s="146">
        <f>ORÇAMENTO!E85</f>
        <v>0</v>
      </c>
      <c r="D18" s="147">
        <f>C18*(1+ORÇAMENTO!$F$437)</f>
        <v>0</v>
      </c>
      <c r="E18" s="148" t="e">
        <f t="shared" si="0"/>
        <v>#DIV/0!</v>
      </c>
    </row>
    <row r="19" spans="1:5" ht="15.75" thickBot="1" x14ac:dyDescent="0.25">
      <c r="A19" s="144">
        <v>4</v>
      </c>
      <c r="B19" s="145" t="str">
        <f>ORÇAMENTO!D107</f>
        <v>RESERVATÓRIO</v>
      </c>
      <c r="C19" s="146">
        <f>ORÇAMENTO!E107</f>
        <v>0</v>
      </c>
      <c r="D19" s="147">
        <f>C19*(1+ORÇAMENTO!$F$437)</f>
        <v>0</v>
      </c>
      <c r="E19" s="148" t="e">
        <f t="shared" si="0"/>
        <v>#DIV/0!</v>
      </c>
    </row>
    <row r="20" spans="1:5" ht="15.75" thickBot="1" x14ac:dyDescent="0.25">
      <c r="A20" s="144">
        <v>5</v>
      </c>
      <c r="B20" s="145" t="str">
        <f>ORÇAMENTO!D114</f>
        <v xml:space="preserve">FECHAMENTOS </v>
      </c>
      <c r="C20" s="146">
        <f>ORÇAMENTO!E114</f>
        <v>0</v>
      </c>
      <c r="D20" s="147">
        <f>C20*(1+ORÇAMENTO!$F$437)</f>
        <v>0</v>
      </c>
      <c r="E20" s="148" t="e">
        <f t="shared" si="0"/>
        <v>#DIV/0!</v>
      </c>
    </row>
    <row r="21" spans="1:5" ht="15.75" thickBot="1" x14ac:dyDescent="0.25">
      <c r="A21" s="144">
        <v>6</v>
      </c>
      <c r="B21" s="145" t="str">
        <f>ORÇAMENTO!D129</f>
        <v>ACABAMENTOS, PINTURA E IMPERMEABILIZAÇÃO</v>
      </c>
      <c r="C21" s="146">
        <f>ORÇAMENTO!E129</f>
        <v>0</v>
      </c>
      <c r="D21" s="147">
        <f>C21*(1+ORÇAMENTO!$F$437)</f>
        <v>0</v>
      </c>
      <c r="E21" s="148" t="e">
        <f t="shared" si="0"/>
        <v>#DIV/0!</v>
      </c>
    </row>
    <row r="22" spans="1:5" ht="15.75" thickBot="1" x14ac:dyDescent="0.25">
      <c r="A22" s="144">
        <v>7</v>
      </c>
      <c r="B22" s="145" t="str">
        <f>ORÇAMENTO!D162</f>
        <v>PISOS</v>
      </c>
      <c r="C22" s="146">
        <f>ORÇAMENTO!E162</f>
        <v>0</v>
      </c>
      <c r="D22" s="147">
        <f>C22*(1+ORÇAMENTO!$F$437)</f>
        <v>0</v>
      </c>
      <c r="E22" s="148" t="e">
        <f t="shared" si="0"/>
        <v>#DIV/0!</v>
      </c>
    </row>
    <row r="23" spans="1:5" ht="15.75" thickBot="1" x14ac:dyDescent="0.25">
      <c r="A23" s="144">
        <v>8</v>
      </c>
      <c r="B23" s="145" t="str">
        <f>ORÇAMENTO!D167</f>
        <v xml:space="preserve">COBERTURAS </v>
      </c>
      <c r="C23" s="146">
        <f>ORÇAMENTO!E167</f>
        <v>0</v>
      </c>
      <c r="D23" s="147">
        <f>C23*(1+ORÇAMENTO!$F$437)</f>
        <v>0</v>
      </c>
      <c r="E23" s="148" t="e">
        <f t="shared" si="0"/>
        <v>#DIV/0!</v>
      </c>
    </row>
    <row r="24" spans="1:5" ht="15.75" thickBot="1" x14ac:dyDescent="0.25">
      <c r="A24" s="144">
        <v>9</v>
      </c>
      <c r="B24" s="145" t="str">
        <f>ORÇAMENTO!D181</f>
        <v>REMOÇÃO E COLOCAÇÃO DE ESQUADRIAS</v>
      </c>
      <c r="C24" s="146">
        <f>ORÇAMENTO!E181</f>
        <v>0</v>
      </c>
      <c r="D24" s="147">
        <f>C24*(1+ORÇAMENTO!$F$437)</f>
        <v>0</v>
      </c>
      <c r="E24" s="148" t="e">
        <f t="shared" si="0"/>
        <v>#DIV/0!</v>
      </c>
    </row>
    <row r="25" spans="1:5" ht="15.75" thickBot="1" x14ac:dyDescent="0.25">
      <c r="A25" s="144">
        <v>10</v>
      </c>
      <c r="B25" s="145" t="str">
        <f>ORÇAMENTO!D210</f>
        <v>HIDRÁULICA</v>
      </c>
      <c r="C25" s="146">
        <f>ORÇAMENTO!E210</f>
        <v>0</v>
      </c>
      <c r="D25" s="147">
        <f>C25*(1+ORÇAMENTO!$F$437)</f>
        <v>0</v>
      </c>
      <c r="E25" s="148" t="e">
        <f t="shared" si="0"/>
        <v>#DIV/0!</v>
      </c>
    </row>
    <row r="26" spans="1:5" ht="15.75" thickBot="1" x14ac:dyDescent="0.25">
      <c r="A26" s="144">
        <v>11</v>
      </c>
      <c r="B26" s="145" t="str">
        <f>ORÇAMENTO!D316</f>
        <v>ELÉTRICA</v>
      </c>
      <c r="C26" s="146">
        <f>ORÇAMENTO!E316</f>
        <v>0</v>
      </c>
      <c r="D26" s="147">
        <f>C26*(1+ORÇAMENTO!$F$437)</f>
        <v>0</v>
      </c>
      <c r="E26" s="148" t="e">
        <f t="shared" si="0"/>
        <v>#DIV/0!</v>
      </c>
    </row>
    <row r="27" spans="1:5" ht="15.75" thickBot="1" x14ac:dyDescent="0.25">
      <c r="A27" s="144">
        <v>12</v>
      </c>
      <c r="B27" s="145" t="str">
        <f>ORÇAMENTO!D394</f>
        <v>GLP</v>
      </c>
      <c r="C27" s="146">
        <f>ORÇAMENTO!E394</f>
        <v>0</v>
      </c>
      <c r="D27" s="147">
        <f>C27*(1+ORÇAMENTO!$F$437)</f>
        <v>0</v>
      </c>
      <c r="E27" s="148" t="e">
        <f t="shared" si="0"/>
        <v>#DIV/0!</v>
      </c>
    </row>
    <row r="28" spans="1:5" ht="15.75" thickBot="1" x14ac:dyDescent="0.25">
      <c r="A28" s="144">
        <v>13</v>
      </c>
      <c r="B28" s="145" t="str">
        <f>ORÇAMENTO!D405</f>
        <v>EXTINTORES</v>
      </c>
      <c r="C28" s="146">
        <f>ORÇAMENTO!E405</f>
        <v>0</v>
      </c>
      <c r="D28" s="147">
        <f>C28*(1+ORÇAMENTO!$F$437)</f>
        <v>0</v>
      </c>
      <c r="E28" s="148" t="e">
        <f t="shared" si="0"/>
        <v>#DIV/0!</v>
      </c>
    </row>
    <row r="29" spans="1:5" ht="15.75" thickBot="1" x14ac:dyDescent="0.25">
      <c r="A29" s="144">
        <v>14</v>
      </c>
      <c r="B29" s="145" t="str">
        <f>ORÇAMENTO!D416</f>
        <v>SINALIZAÇÃO</v>
      </c>
      <c r="C29" s="146">
        <f>ORÇAMENTO!E416</f>
        <v>0</v>
      </c>
      <c r="D29" s="147">
        <f>C29*(1+ORÇAMENTO!$F$437)</f>
        <v>0</v>
      </c>
      <c r="E29" s="148" t="e">
        <f t="shared" si="0"/>
        <v>#DIV/0!</v>
      </c>
    </row>
    <row r="30" spans="1:5" ht="15.75" thickBot="1" x14ac:dyDescent="0.25">
      <c r="A30" s="144">
        <v>15</v>
      </c>
      <c r="B30" s="145" t="str">
        <f>ORÇAMENTO!D424</f>
        <v>SERVIÇOS COMPLEMENTARES</v>
      </c>
      <c r="C30" s="146">
        <f>ORÇAMENTO!E424</f>
        <v>0</v>
      </c>
      <c r="D30" s="147">
        <f>C30*(1+ORÇAMENTO!$F$437)</f>
        <v>0</v>
      </c>
      <c r="E30" s="148" t="e">
        <f t="shared" si="0"/>
        <v>#DIV/0!</v>
      </c>
    </row>
    <row r="31" spans="1:5" ht="18.75" thickBot="1" x14ac:dyDescent="0.25">
      <c r="A31" s="149" t="s">
        <v>177</v>
      </c>
      <c r="B31" s="150"/>
      <c r="C31" s="151">
        <f>SUM(C16:C30)</f>
        <v>0</v>
      </c>
      <c r="D31" s="151">
        <f>SUM(D16:D30)</f>
        <v>0</v>
      </c>
      <c r="E31" s="152" t="e">
        <f>SUM(E16:E30)</f>
        <v>#DIV/0!</v>
      </c>
    </row>
    <row r="32" spans="1:5" x14ac:dyDescent="0.2">
      <c r="A32" s="30"/>
      <c r="B32" s="30"/>
      <c r="C32" s="111"/>
      <c r="D32" s="112"/>
      <c r="E32" s="112"/>
    </row>
    <row r="33" spans="1:5" x14ac:dyDescent="0.2">
      <c r="A33" s="30"/>
      <c r="B33" s="30"/>
      <c r="C33" s="111"/>
      <c r="D33" s="111"/>
      <c r="E33" s="113"/>
    </row>
    <row r="34" spans="1:5" x14ac:dyDescent="0.2">
      <c r="A34" s="30"/>
      <c r="B34" s="114"/>
      <c r="C34" s="111"/>
      <c r="D34" s="111"/>
      <c r="E34" s="113"/>
    </row>
    <row r="35" spans="1:5" x14ac:dyDescent="0.2">
      <c r="A35" s="24"/>
      <c r="B35" s="30"/>
      <c r="C35" s="115"/>
      <c r="D35" s="115"/>
      <c r="E35" s="115"/>
    </row>
    <row r="36" spans="1:5" ht="15.75" x14ac:dyDescent="0.2">
      <c r="A36" s="24"/>
      <c r="B36" s="28"/>
      <c r="C36" s="18"/>
      <c r="D36" s="18"/>
      <c r="E36" s="18"/>
    </row>
    <row r="37" spans="1:5" ht="15" customHeight="1" x14ac:dyDescent="0.2">
      <c r="A37" s="24"/>
      <c r="B37" s="36"/>
      <c r="C37" s="116"/>
      <c r="D37" s="117"/>
      <c r="E37" s="118"/>
    </row>
    <row r="38" spans="1:5" x14ac:dyDescent="0.2">
      <c r="A38" s="24"/>
      <c r="B38" s="119"/>
      <c r="C38" s="116"/>
      <c r="D38" s="117"/>
      <c r="E38" s="120"/>
    </row>
    <row r="39" spans="1:5" x14ac:dyDescent="0.2">
      <c r="A39" s="24"/>
      <c r="B39" s="119"/>
      <c r="C39" s="116"/>
      <c r="D39" s="117"/>
      <c r="E39" s="120"/>
    </row>
  </sheetData>
  <sheetProtection algorithmName="SHA-512" hashValue="Gtp6zkDyoGHsAmqzsDP+yYgVpTFzWm/VuthjvMwmofqfjeLH19X4V/WC68TOpPER8rgEe5QiwHik1C9e/cnO7A==" saltValue="FhvBVGiGJW2urvtmx+xEDQ==" spinCount="100000" sheet="1" objects="1" scenarios="1" formatCells="0" formatColumns="0" formatRows="0" insertColumns="0" insertRows="0" deleteColumns="0" deleteRows="0"/>
  <mergeCells count="13">
    <mergeCell ref="B6:E7"/>
    <mergeCell ref="A1:A5"/>
    <mergeCell ref="B1:E1"/>
    <mergeCell ref="B2:E2"/>
    <mergeCell ref="B3:E3"/>
    <mergeCell ref="B4:E4"/>
    <mergeCell ref="A8:B8"/>
    <mergeCell ref="C36:E36"/>
    <mergeCell ref="B12:C12"/>
    <mergeCell ref="A14:E14"/>
    <mergeCell ref="A31:B31"/>
    <mergeCell ref="D32:E32"/>
    <mergeCell ref="C35:E35"/>
  </mergeCells>
  <phoneticPr fontId="13" type="noConversion"/>
  <pageMargins left="0.511811024" right="0.511811024" top="0.78740157499999996" bottom="0.78740157499999996" header="0.31496062000000002" footer="0.31496062000000002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CC730-126B-481E-8DE5-789119B5B9D7}">
  <sheetPr>
    <pageSetUpPr fitToPage="1"/>
  </sheetPr>
  <dimension ref="A1:P57"/>
  <sheetViews>
    <sheetView tabSelected="1" zoomScale="70" zoomScaleNormal="70" workbookViewId="0">
      <pane xSplit="4" topLeftCell="E1" activePane="topRight" state="frozen"/>
      <selection activeCell="A12" sqref="A12"/>
      <selection pane="topRight" activeCell="F27" sqref="F27"/>
    </sheetView>
  </sheetViews>
  <sheetFormatPr defaultRowHeight="15" x14ac:dyDescent="0.2"/>
  <cols>
    <col min="1" max="1" width="13" style="16" customWidth="1"/>
    <col min="2" max="2" width="33.77734375" style="16" customWidth="1"/>
    <col min="3" max="3" width="18" style="16" customWidth="1"/>
    <col min="4" max="4" width="20.77734375" style="16" bestFit="1" customWidth="1"/>
    <col min="5" max="16" width="21.5546875" style="16" customWidth="1"/>
    <col min="17" max="16384" width="8.88671875" style="16"/>
  </cols>
  <sheetData>
    <row r="1" spans="1:16" ht="26.25" x14ac:dyDescent="0.2">
      <c r="A1" s="153"/>
      <c r="B1" s="154"/>
      <c r="C1" s="154"/>
      <c r="D1" s="154"/>
      <c r="E1" s="155"/>
      <c r="F1" s="156"/>
      <c r="G1" s="156"/>
      <c r="H1" s="156"/>
      <c r="I1" s="156"/>
      <c r="J1" s="156"/>
      <c r="K1" s="157"/>
      <c r="L1" s="157"/>
      <c r="M1" s="157"/>
      <c r="N1" s="157"/>
      <c r="O1" s="157"/>
      <c r="P1" s="158"/>
    </row>
    <row r="2" spans="1:16" ht="15.75" x14ac:dyDescent="0.2">
      <c r="A2" s="23"/>
      <c r="B2" s="18"/>
      <c r="C2" s="18"/>
      <c r="D2" s="18"/>
      <c r="E2" s="29"/>
      <c r="F2" s="119"/>
      <c r="G2" s="119"/>
      <c r="H2" s="119"/>
      <c r="I2" s="119"/>
      <c r="J2" s="119"/>
      <c r="P2" s="159"/>
    </row>
    <row r="3" spans="1:16" x14ac:dyDescent="0.2">
      <c r="A3" s="23"/>
      <c r="B3" s="119"/>
      <c r="C3" s="160"/>
      <c r="D3" s="160"/>
      <c r="E3" s="119"/>
      <c r="F3" s="119"/>
      <c r="G3" s="119"/>
      <c r="H3" s="119"/>
      <c r="I3" s="119"/>
      <c r="J3" s="119"/>
      <c r="P3" s="159"/>
    </row>
    <row r="4" spans="1:16" ht="18" x14ac:dyDescent="0.2">
      <c r="A4" s="23"/>
      <c r="B4" s="21"/>
      <c r="C4" s="21"/>
      <c r="D4" s="21"/>
      <c r="E4" s="161"/>
      <c r="F4" s="119"/>
      <c r="G4" s="119"/>
      <c r="H4" s="119"/>
      <c r="I4" s="119"/>
      <c r="J4" s="119"/>
      <c r="P4" s="159"/>
    </row>
    <row r="5" spans="1:16" x14ac:dyDescent="0.2">
      <c r="A5" s="23"/>
      <c r="B5" s="119"/>
      <c r="C5" s="108"/>
      <c r="D5" s="162"/>
      <c r="E5" s="119"/>
      <c r="F5" s="119"/>
      <c r="G5" s="119"/>
      <c r="H5" s="119"/>
      <c r="I5" s="119"/>
      <c r="J5" s="119"/>
      <c r="P5" s="159"/>
    </row>
    <row r="6" spans="1:16" ht="15.75" thickBot="1" x14ac:dyDescent="0.25">
      <c r="A6" s="163"/>
      <c r="B6" s="110"/>
      <c r="C6" s="110"/>
      <c r="D6" s="110"/>
      <c r="E6" s="110"/>
      <c r="F6" s="110"/>
      <c r="G6" s="110"/>
      <c r="H6" s="110"/>
      <c r="I6" s="110"/>
      <c r="J6" s="110"/>
      <c r="K6" s="164"/>
      <c r="L6" s="164"/>
      <c r="M6" s="164"/>
      <c r="N6" s="164"/>
      <c r="O6" s="164"/>
      <c r="P6" s="165"/>
    </row>
    <row r="7" spans="1:16" ht="33.75" customHeight="1" x14ac:dyDescent="0.2">
      <c r="A7" s="37" t="s">
        <v>0</v>
      </c>
      <c r="B7" s="213" t="str">
        <f>ORÇAMENTO!B5</f>
        <v>ATA DE REGISTRO DE PREÇOS PARA CONTRATAÇÃO DE EMPRESA ESPECIALIZADA PARA PRESTAÇÃO DE SERVIÇOS DE ADEQUAÇÃO E OBTENÇÃO DE AVCB, CONTEMPLANDO FORNECIMENTO DO MATERIAL, EQUIPAMENTO E MÃO DE OBRA</v>
      </c>
      <c r="C7" s="213"/>
      <c r="D7" s="213"/>
      <c r="E7" s="166"/>
      <c r="F7" s="166"/>
      <c r="G7" s="166"/>
      <c r="H7" s="167"/>
      <c r="I7" s="167"/>
      <c r="J7" s="167"/>
      <c r="K7" s="157"/>
      <c r="L7" s="157"/>
      <c r="M7" s="157"/>
      <c r="N7" s="157"/>
      <c r="O7" s="157"/>
      <c r="P7" s="158"/>
    </row>
    <row r="8" spans="1:16" ht="15.75" x14ac:dyDescent="0.2">
      <c r="A8" s="214"/>
      <c r="B8" s="43"/>
      <c r="C8" s="215"/>
      <c r="D8" s="41"/>
      <c r="E8" s="11"/>
      <c r="F8" s="27"/>
      <c r="G8" s="27"/>
      <c r="H8" s="27"/>
      <c r="I8" s="27"/>
      <c r="J8" s="27"/>
      <c r="P8" s="159"/>
    </row>
    <row r="9" spans="1:16" ht="15.75" x14ac:dyDescent="0.2">
      <c r="A9" s="45" t="str">
        <f>"Tipo de Intervenção: " &amp; '[2]Orçamento novo'!D7</f>
        <v>Tipo de Intervenção: REFORMA E ADEQUAÇÃO</v>
      </c>
      <c r="B9" s="131"/>
      <c r="C9" s="47" t="s">
        <v>3</v>
      </c>
      <c r="D9" s="216">
        <f>ORÇAMENTO!H9</f>
        <v>0</v>
      </c>
      <c r="E9" s="11"/>
      <c r="F9" s="168"/>
      <c r="G9" s="168"/>
      <c r="H9" s="168"/>
      <c r="I9" s="168"/>
      <c r="J9" s="168"/>
      <c r="P9" s="159"/>
    </row>
    <row r="10" spans="1:16" ht="15.75" x14ac:dyDescent="0.2">
      <c r="A10" s="217"/>
      <c r="B10" s="131"/>
      <c r="C10" s="215"/>
      <c r="D10" s="41"/>
      <c r="E10" s="11"/>
      <c r="F10" s="27"/>
      <c r="G10" s="27"/>
      <c r="H10" s="27"/>
      <c r="I10" s="27"/>
      <c r="J10" s="27"/>
      <c r="P10" s="159"/>
    </row>
    <row r="11" spans="1:16" ht="15.75" x14ac:dyDescent="0.2">
      <c r="A11" s="45" t="s">
        <v>2</v>
      </c>
      <c r="B11" s="131" t="str">
        <f>ORÇAMENTO!B9</f>
        <v>DIVERSOS PRÉDIOS DO MUNICIPIO</v>
      </c>
      <c r="C11" s="131"/>
      <c r="D11" s="218"/>
      <c r="E11" s="11"/>
      <c r="F11" s="169"/>
      <c r="G11" s="169"/>
      <c r="H11" s="169"/>
      <c r="I11" s="169"/>
      <c r="J11" s="169"/>
      <c r="P11" s="159"/>
    </row>
    <row r="12" spans="1:16" x14ac:dyDescent="0.2">
      <c r="A12" s="219"/>
      <c r="B12" s="220"/>
      <c r="C12" s="220"/>
      <c r="D12" s="220"/>
      <c r="E12" s="160"/>
      <c r="F12" s="160"/>
      <c r="G12" s="160"/>
      <c r="H12" s="160"/>
      <c r="I12" s="160"/>
      <c r="J12" s="160"/>
      <c r="P12" s="159"/>
    </row>
    <row r="13" spans="1:16" ht="15.75" thickBot="1" x14ac:dyDescent="0.25">
      <c r="A13" s="221"/>
      <c r="B13" s="137"/>
      <c r="C13" s="137"/>
      <c r="D13" s="137"/>
      <c r="E13" s="110"/>
      <c r="F13" s="110"/>
      <c r="G13" s="110"/>
      <c r="H13" s="110"/>
      <c r="I13" s="110"/>
      <c r="J13" s="110"/>
      <c r="K13" s="164"/>
      <c r="L13" s="164"/>
      <c r="M13" s="164"/>
      <c r="N13" s="164"/>
      <c r="O13" s="164"/>
      <c r="P13" s="165"/>
    </row>
    <row r="14" spans="1:16" ht="18.75" thickBot="1" x14ac:dyDescent="0.25">
      <c r="A14" s="173" t="s">
        <v>5</v>
      </c>
      <c r="B14" s="174" t="s">
        <v>891</v>
      </c>
      <c r="C14" s="175" t="s">
        <v>892</v>
      </c>
      <c r="D14" s="175" t="s">
        <v>893</v>
      </c>
      <c r="E14" s="176">
        <v>1</v>
      </c>
      <c r="F14" s="176">
        <v>2</v>
      </c>
      <c r="G14" s="176">
        <v>3</v>
      </c>
      <c r="H14" s="176">
        <v>4</v>
      </c>
      <c r="I14" s="176">
        <v>5</v>
      </c>
      <c r="J14" s="176">
        <v>6</v>
      </c>
      <c r="K14" s="176">
        <v>7</v>
      </c>
      <c r="L14" s="176">
        <v>8</v>
      </c>
      <c r="M14" s="176">
        <v>9</v>
      </c>
      <c r="N14" s="176">
        <v>10</v>
      </c>
      <c r="O14" s="176">
        <v>11</v>
      </c>
      <c r="P14" s="177">
        <v>12</v>
      </c>
    </row>
    <row r="15" spans="1:16" ht="18.75" thickBot="1" x14ac:dyDescent="0.25">
      <c r="A15" s="178"/>
      <c r="B15" s="179"/>
      <c r="C15" s="180" t="s">
        <v>894</v>
      </c>
      <c r="D15" s="180" t="s">
        <v>895</v>
      </c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2"/>
    </row>
    <row r="16" spans="1:16" ht="15.75" thickBot="1" x14ac:dyDescent="0.25">
      <c r="A16" s="183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5"/>
    </row>
    <row r="17" spans="1:16" ht="15.75" thickBot="1" x14ac:dyDescent="0.25">
      <c r="A17" s="186"/>
      <c r="B17" s="187"/>
      <c r="C17" s="188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9"/>
    </row>
    <row r="18" spans="1:16" ht="15" customHeight="1" x14ac:dyDescent="0.2">
      <c r="A18" s="190">
        <v>2</v>
      </c>
      <c r="B18" s="191" t="str">
        <f>RESUMO!B16</f>
        <v>SERVIÇOS TÉCNICOS</v>
      </c>
      <c r="C18" s="192" t="e">
        <f>VLOOKUP(B18,RESUMO!$B$16:$E$30,4,0)</f>
        <v>#DIV/0!</v>
      </c>
      <c r="D18" s="193">
        <f>VLOOKUP(B18,RESUMO!$B$16:$D$30,3,0)</f>
        <v>0</v>
      </c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1"/>
    </row>
    <row r="19" spans="1:16" ht="15.75" customHeight="1" thickBot="1" x14ac:dyDescent="0.25">
      <c r="A19" s="194"/>
      <c r="B19" s="195"/>
      <c r="C19" s="196"/>
      <c r="D19" s="197"/>
      <c r="E19" s="198">
        <f>$D$18*E18</f>
        <v>0</v>
      </c>
      <c r="F19" s="198">
        <f t="shared" ref="F19:P19" si="0">$D$18*F18</f>
        <v>0</v>
      </c>
      <c r="G19" s="198">
        <f t="shared" si="0"/>
        <v>0</v>
      </c>
      <c r="H19" s="198">
        <f t="shared" si="0"/>
        <v>0</v>
      </c>
      <c r="I19" s="198">
        <f t="shared" si="0"/>
        <v>0</v>
      </c>
      <c r="J19" s="198">
        <f t="shared" si="0"/>
        <v>0</v>
      </c>
      <c r="K19" s="198">
        <f t="shared" si="0"/>
        <v>0</v>
      </c>
      <c r="L19" s="198">
        <f t="shared" si="0"/>
        <v>0</v>
      </c>
      <c r="M19" s="198">
        <f t="shared" si="0"/>
        <v>0</v>
      </c>
      <c r="N19" s="198">
        <f t="shared" si="0"/>
        <v>0</v>
      </c>
      <c r="O19" s="198">
        <f t="shared" si="0"/>
        <v>0</v>
      </c>
      <c r="P19" s="199">
        <f t="shared" si="0"/>
        <v>0</v>
      </c>
    </row>
    <row r="20" spans="1:16" ht="15" customHeight="1" x14ac:dyDescent="0.2">
      <c r="A20" s="190">
        <v>3</v>
      </c>
      <c r="B20" s="191" t="str">
        <f>RESUMO!B17</f>
        <v>DEMOLIÇÕES, ATERROS E RETIRADAS</v>
      </c>
      <c r="C20" s="192" t="e">
        <f>VLOOKUP(B20,RESUMO!$B$16:$E$30,4,0)</f>
        <v>#DIV/0!</v>
      </c>
      <c r="D20" s="193">
        <f>VLOOKUP(B20,RESUMO!$B$16:$D$30,3,0)</f>
        <v>0</v>
      </c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1"/>
    </row>
    <row r="21" spans="1:16" ht="15.75" customHeight="1" thickBot="1" x14ac:dyDescent="0.25">
      <c r="A21" s="194"/>
      <c r="B21" s="195"/>
      <c r="C21" s="196"/>
      <c r="D21" s="197"/>
      <c r="E21" s="198">
        <f>$D$20*E20</f>
        <v>0</v>
      </c>
      <c r="F21" s="198">
        <f t="shared" ref="F21:P21" si="1">$D$20*F20</f>
        <v>0</v>
      </c>
      <c r="G21" s="198">
        <f t="shared" si="1"/>
        <v>0</v>
      </c>
      <c r="H21" s="198">
        <f t="shared" si="1"/>
        <v>0</v>
      </c>
      <c r="I21" s="198">
        <f t="shared" si="1"/>
        <v>0</v>
      </c>
      <c r="J21" s="198">
        <f t="shared" si="1"/>
        <v>0</v>
      </c>
      <c r="K21" s="198">
        <f t="shared" si="1"/>
        <v>0</v>
      </c>
      <c r="L21" s="198">
        <f t="shared" si="1"/>
        <v>0</v>
      </c>
      <c r="M21" s="198">
        <f t="shared" si="1"/>
        <v>0</v>
      </c>
      <c r="N21" s="198">
        <f t="shared" si="1"/>
        <v>0</v>
      </c>
      <c r="O21" s="198">
        <f t="shared" si="1"/>
        <v>0</v>
      </c>
      <c r="P21" s="199">
        <f t="shared" si="1"/>
        <v>0</v>
      </c>
    </row>
    <row r="22" spans="1:16" ht="15" customHeight="1" x14ac:dyDescent="0.2">
      <c r="A22" s="190">
        <v>4</v>
      </c>
      <c r="B22" s="191" t="str">
        <f>RESUMO!B18</f>
        <v>FUNDAÇÕES E ESTRUTURAS</v>
      </c>
      <c r="C22" s="192" t="e">
        <f>VLOOKUP(B22,RESUMO!$B$16:$E$30,4,0)</f>
        <v>#DIV/0!</v>
      </c>
      <c r="D22" s="193">
        <f>VLOOKUP(B22,RESUMO!$B$16:$D$30,3,0)</f>
        <v>0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1"/>
    </row>
    <row r="23" spans="1:16" ht="15.75" customHeight="1" thickBot="1" x14ac:dyDescent="0.25">
      <c r="A23" s="194"/>
      <c r="B23" s="195"/>
      <c r="C23" s="196"/>
      <c r="D23" s="197"/>
      <c r="E23" s="198">
        <f>$D$22*E22</f>
        <v>0</v>
      </c>
      <c r="F23" s="198">
        <f t="shared" ref="F23:P23" si="2">$D$22*F22</f>
        <v>0</v>
      </c>
      <c r="G23" s="198">
        <f t="shared" si="2"/>
        <v>0</v>
      </c>
      <c r="H23" s="198">
        <f t="shared" si="2"/>
        <v>0</v>
      </c>
      <c r="I23" s="198">
        <f t="shared" si="2"/>
        <v>0</v>
      </c>
      <c r="J23" s="198">
        <f t="shared" si="2"/>
        <v>0</v>
      </c>
      <c r="K23" s="198">
        <f t="shared" si="2"/>
        <v>0</v>
      </c>
      <c r="L23" s="198">
        <f t="shared" si="2"/>
        <v>0</v>
      </c>
      <c r="M23" s="198">
        <f t="shared" si="2"/>
        <v>0</v>
      </c>
      <c r="N23" s="198">
        <f t="shared" si="2"/>
        <v>0</v>
      </c>
      <c r="O23" s="198">
        <f t="shared" si="2"/>
        <v>0</v>
      </c>
      <c r="P23" s="199">
        <f t="shared" si="2"/>
        <v>0</v>
      </c>
    </row>
    <row r="24" spans="1:16" ht="15" customHeight="1" x14ac:dyDescent="0.2">
      <c r="A24" s="190">
        <v>5</v>
      </c>
      <c r="B24" s="191" t="str">
        <f>RESUMO!B19</f>
        <v>RESERVATÓRIO</v>
      </c>
      <c r="C24" s="192" t="e">
        <f>VLOOKUP(B24,RESUMO!$B$16:$E$30,4,0)</f>
        <v>#DIV/0!</v>
      </c>
      <c r="D24" s="193">
        <f>VLOOKUP(B24,RESUMO!$B$16:$D$30,3,0)</f>
        <v>0</v>
      </c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1"/>
    </row>
    <row r="25" spans="1:16" ht="15.75" customHeight="1" thickBot="1" x14ac:dyDescent="0.25">
      <c r="A25" s="194"/>
      <c r="B25" s="195"/>
      <c r="C25" s="196"/>
      <c r="D25" s="197"/>
      <c r="E25" s="198">
        <f>$D$24*E24</f>
        <v>0</v>
      </c>
      <c r="F25" s="198">
        <f t="shared" ref="F25:P25" si="3">$D$24*F24</f>
        <v>0</v>
      </c>
      <c r="G25" s="198">
        <f t="shared" si="3"/>
        <v>0</v>
      </c>
      <c r="H25" s="198">
        <f t="shared" si="3"/>
        <v>0</v>
      </c>
      <c r="I25" s="198">
        <f t="shared" si="3"/>
        <v>0</v>
      </c>
      <c r="J25" s="198">
        <f t="shared" si="3"/>
        <v>0</v>
      </c>
      <c r="K25" s="198">
        <f t="shared" si="3"/>
        <v>0</v>
      </c>
      <c r="L25" s="198">
        <f t="shared" si="3"/>
        <v>0</v>
      </c>
      <c r="M25" s="198">
        <f t="shared" si="3"/>
        <v>0</v>
      </c>
      <c r="N25" s="198">
        <f t="shared" si="3"/>
        <v>0</v>
      </c>
      <c r="O25" s="198">
        <f t="shared" si="3"/>
        <v>0</v>
      </c>
      <c r="P25" s="199">
        <f t="shared" si="3"/>
        <v>0</v>
      </c>
    </row>
    <row r="26" spans="1:16" ht="15" customHeight="1" x14ac:dyDescent="0.2">
      <c r="A26" s="190">
        <v>6</v>
      </c>
      <c r="B26" s="191" t="str">
        <f>RESUMO!B20</f>
        <v xml:space="preserve">FECHAMENTOS </v>
      </c>
      <c r="C26" s="192" t="e">
        <f>VLOOKUP(B26,RESUMO!$B$16:$E$30,4,0)</f>
        <v>#DIV/0!</v>
      </c>
      <c r="D26" s="193">
        <f>VLOOKUP(B26,RESUMO!$B$16:$D$30,3,0)</f>
        <v>0</v>
      </c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1"/>
    </row>
    <row r="27" spans="1:16" ht="15.75" customHeight="1" thickBot="1" x14ac:dyDescent="0.25">
      <c r="A27" s="194"/>
      <c r="B27" s="195"/>
      <c r="C27" s="196"/>
      <c r="D27" s="197"/>
      <c r="E27" s="198">
        <f>$D$26*E26</f>
        <v>0</v>
      </c>
      <c r="F27" s="198">
        <f t="shared" ref="F27:P27" si="4">$D$26*F26</f>
        <v>0</v>
      </c>
      <c r="G27" s="198">
        <f t="shared" si="4"/>
        <v>0</v>
      </c>
      <c r="H27" s="198">
        <f t="shared" si="4"/>
        <v>0</v>
      </c>
      <c r="I27" s="198">
        <f t="shared" si="4"/>
        <v>0</v>
      </c>
      <c r="J27" s="198">
        <f t="shared" si="4"/>
        <v>0</v>
      </c>
      <c r="K27" s="198">
        <f t="shared" si="4"/>
        <v>0</v>
      </c>
      <c r="L27" s="198">
        <f t="shared" si="4"/>
        <v>0</v>
      </c>
      <c r="M27" s="198">
        <f t="shared" si="4"/>
        <v>0</v>
      </c>
      <c r="N27" s="198">
        <f t="shared" si="4"/>
        <v>0</v>
      </c>
      <c r="O27" s="198">
        <f t="shared" si="4"/>
        <v>0</v>
      </c>
      <c r="P27" s="199">
        <f t="shared" si="4"/>
        <v>0</v>
      </c>
    </row>
    <row r="28" spans="1:16" ht="15" customHeight="1" x14ac:dyDescent="0.2">
      <c r="A28" s="190">
        <v>7</v>
      </c>
      <c r="B28" s="191" t="str">
        <f>RESUMO!B21</f>
        <v>ACABAMENTOS, PINTURA E IMPERMEABILIZAÇÃO</v>
      </c>
      <c r="C28" s="192" t="e">
        <f>VLOOKUP(B28,RESUMO!$B$16:$E$30,4,0)</f>
        <v>#DIV/0!</v>
      </c>
      <c r="D28" s="193">
        <f>VLOOKUP(B28,RESUMO!$B$16:$D$30,3,0)</f>
        <v>0</v>
      </c>
      <c r="E28" s="170"/>
      <c r="F28" s="170"/>
      <c r="G28" s="170"/>
      <c r="H28" s="170"/>
      <c r="I28" s="170"/>
      <c r="J28" s="170"/>
      <c r="K28" s="170"/>
      <c r="L28" s="170"/>
      <c r="M28" s="170"/>
      <c r="N28" s="170"/>
      <c r="O28" s="170"/>
      <c r="P28" s="171"/>
    </row>
    <row r="29" spans="1:16" ht="15.75" customHeight="1" thickBot="1" x14ac:dyDescent="0.25">
      <c r="A29" s="194"/>
      <c r="B29" s="195"/>
      <c r="C29" s="196"/>
      <c r="D29" s="197"/>
      <c r="E29" s="198">
        <f>$D$28*E28</f>
        <v>0</v>
      </c>
      <c r="F29" s="198">
        <f t="shared" ref="F29:P29" si="5">$D$28*F28</f>
        <v>0</v>
      </c>
      <c r="G29" s="198">
        <f t="shared" si="5"/>
        <v>0</v>
      </c>
      <c r="H29" s="198">
        <f t="shared" si="5"/>
        <v>0</v>
      </c>
      <c r="I29" s="198">
        <f t="shared" si="5"/>
        <v>0</v>
      </c>
      <c r="J29" s="198">
        <f t="shared" si="5"/>
        <v>0</v>
      </c>
      <c r="K29" s="198">
        <f t="shared" si="5"/>
        <v>0</v>
      </c>
      <c r="L29" s="198">
        <f t="shared" si="5"/>
        <v>0</v>
      </c>
      <c r="M29" s="198">
        <f t="shared" si="5"/>
        <v>0</v>
      </c>
      <c r="N29" s="198">
        <f t="shared" si="5"/>
        <v>0</v>
      </c>
      <c r="O29" s="198">
        <f t="shared" si="5"/>
        <v>0</v>
      </c>
      <c r="P29" s="199">
        <f t="shared" si="5"/>
        <v>0</v>
      </c>
    </row>
    <row r="30" spans="1:16" ht="15" customHeight="1" x14ac:dyDescent="0.2">
      <c r="A30" s="190">
        <v>8</v>
      </c>
      <c r="B30" s="191" t="str">
        <f>RESUMO!B22</f>
        <v>PISOS</v>
      </c>
      <c r="C30" s="192" t="e">
        <f>VLOOKUP(B30,RESUMO!$B$16:$E$30,4,0)</f>
        <v>#DIV/0!</v>
      </c>
      <c r="D30" s="193">
        <f>VLOOKUP(B30,RESUMO!$B$16:$D$30,3,0)</f>
        <v>0</v>
      </c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1"/>
    </row>
    <row r="31" spans="1:16" ht="15.75" customHeight="1" thickBot="1" x14ac:dyDescent="0.25">
      <c r="A31" s="194"/>
      <c r="B31" s="195"/>
      <c r="C31" s="196"/>
      <c r="D31" s="197"/>
      <c r="E31" s="198">
        <f>$D$30*E30</f>
        <v>0</v>
      </c>
      <c r="F31" s="198">
        <f t="shared" ref="F31:P31" si="6">$D$30*F30</f>
        <v>0</v>
      </c>
      <c r="G31" s="198">
        <f t="shared" si="6"/>
        <v>0</v>
      </c>
      <c r="H31" s="198">
        <f t="shared" si="6"/>
        <v>0</v>
      </c>
      <c r="I31" s="198">
        <f t="shared" si="6"/>
        <v>0</v>
      </c>
      <c r="J31" s="198">
        <f t="shared" si="6"/>
        <v>0</v>
      </c>
      <c r="K31" s="198">
        <f t="shared" si="6"/>
        <v>0</v>
      </c>
      <c r="L31" s="198">
        <f t="shared" si="6"/>
        <v>0</v>
      </c>
      <c r="M31" s="198">
        <f t="shared" si="6"/>
        <v>0</v>
      </c>
      <c r="N31" s="198">
        <f t="shared" si="6"/>
        <v>0</v>
      </c>
      <c r="O31" s="198">
        <f t="shared" si="6"/>
        <v>0</v>
      </c>
      <c r="P31" s="199">
        <f t="shared" si="6"/>
        <v>0</v>
      </c>
    </row>
    <row r="32" spans="1:16" ht="15" customHeight="1" x14ac:dyDescent="0.2">
      <c r="A32" s="190">
        <v>9</v>
      </c>
      <c r="B32" s="191" t="str">
        <f>RESUMO!B23</f>
        <v xml:space="preserve">COBERTURAS </v>
      </c>
      <c r="C32" s="192" t="e">
        <f>VLOOKUP(B32,RESUMO!$B$16:$E$30,4,0)</f>
        <v>#DIV/0!</v>
      </c>
      <c r="D32" s="193">
        <f>VLOOKUP(B32,RESUMO!$B$16:$D$30,3,0)</f>
        <v>0</v>
      </c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1"/>
    </row>
    <row r="33" spans="1:16" ht="15.75" customHeight="1" thickBot="1" x14ac:dyDescent="0.25">
      <c r="A33" s="194"/>
      <c r="B33" s="195"/>
      <c r="C33" s="196"/>
      <c r="D33" s="197"/>
      <c r="E33" s="198">
        <f>$D$32*E32</f>
        <v>0</v>
      </c>
      <c r="F33" s="198">
        <f t="shared" ref="F33:P33" si="7">$D$32*F32</f>
        <v>0</v>
      </c>
      <c r="G33" s="198">
        <f t="shared" si="7"/>
        <v>0</v>
      </c>
      <c r="H33" s="198">
        <f t="shared" si="7"/>
        <v>0</v>
      </c>
      <c r="I33" s="198">
        <f t="shared" si="7"/>
        <v>0</v>
      </c>
      <c r="J33" s="198">
        <f t="shared" si="7"/>
        <v>0</v>
      </c>
      <c r="K33" s="198">
        <f t="shared" si="7"/>
        <v>0</v>
      </c>
      <c r="L33" s="198">
        <f t="shared" si="7"/>
        <v>0</v>
      </c>
      <c r="M33" s="198">
        <f t="shared" si="7"/>
        <v>0</v>
      </c>
      <c r="N33" s="198">
        <f t="shared" si="7"/>
        <v>0</v>
      </c>
      <c r="O33" s="198">
        <f t="shared" si="7"/>
        <v>0</v>
      </c>
      <c r="P33" s="199">
        <f t="shared" si="7"/>
        <v>0</v>
      </c>
    </row>
    <row r="34" spans="1:16" ht="15" customHeight="1" x14ac:dyDescent="0.2">
      <c r="A34" s="190">
        <v>10</v>
      </c>
      <c r="B34" s="191" t="str">
        <f>RESUMO!B24</f>
        <v>REMOÇÃO E COLOCAÇÃO DE ESQUADRIAS</v>
      </c>
      <c r="C34" s="192" t="e">
        <f>VLOOKUP(B34,RESUMO!$B$16:$E$30,4,0)</f>
        <v>#DIV/0!</v>
      </c>
      <c r="D34" s="193">
        <f>VLOOKUP(B34,RESUMO!$B$16:$D$30,3,0)</f>
        <v>0</v>
      </c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1"/>
    </row>
    <row r="35" spans="1:16" ht="15.75" customHeight="1" thickBot="1" x14ac:dyDescent="0.25">
      <c r="A35" s="194"/>
      <c r="B35" s="195"/>
      <c r="C35" s="196"/>
      <c r="D35" s="197"/>
      <c r="E35" s="198">
        <f>$D$34*E34</f>
        <v>0</v>
      </c>
      <c r="F35" s="198">
        <f t="shared" ref="F35:P35" si="8">$D$34*F34</f>
        <v>0</v>
      </c>
      <c r="G35" s="198">
        <f t="shared" si="8"/>
        <v>0</v>
      </c>
      <c r="H35" s="198">
        <f t="shared" si="8"/>
        <v>0</v>
      </c>
      <c r="I35" s="198">
        <f t="shared" si="8"/>
        <v>0</v>
      </c>
      <c r="J35" s="198">
        <f t="shared" si="8"/>
        <v>0</v>
      </c>
      <c r="K35" s="198">
        <f t="shared" si="8"/>
        <v>0</v>
      </c>
      <c r="L35" s="198">
        <f t="shared" si="8"/>
        <v>0</v>
      </c>
      <c r="M35" s="198">
        <f t="shared" si="8"/>
        <v>0</v>
      </c>
      <c r="N35" s="198">
        <f t="shared" si="8"/>
        <v>0</v>
      </c>
      <c r="O35" s="198">
        <f t="shared" si="8"/>
        <v>0</v>
      </c>
      <c r="P35" s="199">
        <f t="shared" si="8"/>
        <v>0</v>
      </c>
    </row>
    <row r="36" spans="1:16" ht="15" customHeight="1" x14ac:dyDescent="0.2">
      <c r="A36" s="190">
        <v>11</v>
      </c>
      <c r="B36" s="191" t="str">
        <f>RESUMO!B25</f>
        <v>HIDRÁULICA</v>
      </c>
      <c r="C36" s="192" t="e">
        <f>VLOOKUP(B36,RESUMO!$B$16:$E$30,4,0)</f>
        <v>#DIV/0!</v>
      </c>
      <c r="D36" s="193">
        <f>VLOOKUP(B36,RESUMO!$B$16:$D$30,3,0)</f>
        <v>0</v>
      </c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1"/>
    </row>
    <row r="37" spans="1:16" ht="15.75" customHeight="1" thickBot="1" x14ac:dyDescent="0.25">
      <c r="A37" s="194"/>
      <c r="B37" s="195"/>
      <c r="C37" s="196"/>
      <c r="D37" s="197"/>
      <c r="E37" s="198">
        <f>$D$36*E36</f>
        <v>0</v>
      </c>
      <c r="F37" s="198">
        <f t="shared" ref="F37:P37" si="9">$D$36*F36</f>
        <v>0</v>
      </c>
      <c r="G37" s="198">
        <f t="shared" si="9"/>
        <v>0</v>
      </c>
      <c r="H37" s="198">
        <f t="shared" si="9"/>
        <v>0</v>
      </c>
      <c r="I37" s="198">
        <f t="shared" si="9"/>
        <v>0</v>
      </c>
      <c r="J37" s="198">
        <f t="shared" si="9"/>
        <v>0</v>
      </c>
      <c r="K37" s="198">
        <f t="shared" si="9"/>
        <v>0</v>
      </c>
      <c r="L37" s="198">
        <f t="shared" si="9"/>
        <v>0</v>
      </c>
      <c r="M37" s="198">
        <f t="shared" si="9"/>
        <v>0</v>
      </c>
      <c r="N37" s="198">
        <f t="shared" si="9"/>
        <v>0</v>
      </c>
      <c r="O37" s="198">
        <f t="shared" si="9"/>
        <v>0</v>
      </c>
      <c r="P37" s="199">
        <f t="shared" si="9"/>
        <v>0</v>
      </c>
    </row>
    <row r="38" spans="1:16" ht="15" customHeight="1" x14ac:dyDescent="0.2">
      <c r="A38" s="190">
        <v>12</v>
      </c>
      <c r="B38" s="191" t="str">
        <f>RESUMO!B26</f>
        <v>ELÉTRICA</v>
      </c>
      <c r="C38" s="192" t="e">
        <f>VLOOKUP(B38,RESUMO!$B$16:$E$30,4,0)</f>
        <v>#DIV/0!</v>
      </c>
      <c r="D38" s="193">
        <f>VLOOKUP(B38,RESUMO!$B$16:$D$30,3,0)</f>
        <v>0</v>
      </c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1"/>
    </row>
    <row r="39" spans="1:16" ht="15.75" customHeight="1" thickBot="1" x14ac:dyDescent="0.25">
      <c r="A39" s="194"/>
      <c r="B39" s="195"/>
      <c r="C39" s="196"/>
      <c r="D39" s="197"/>
      <c r="E39" s="198">
        <f>$D$38*E38</f>
        <v>0</v>
      </c>
      <c r="F39" s="198">
        <f t="shared" ref="F39:P39" si="10">$D$38*F38</f>
        <v>0</v>
      </c>
      <c r="G39" s="198">
        <f t="shared" si="10"/>
        <v>0</v>
      </c>
      <c r="H39" s="198">
        <f t="shared" si="10"/>
        <v>0</v>
      </c>
      <c r="I39" s="198">
        <f t="shared" si="10"/>
        <v>0</v>
      </c>
      <c r="J39" s="198">
        <f t="shared" si="10"/>
        <v>0</v>
      </c>
      <c r="K39" s="198">
        <f t="shared" si="10"/>
        <v>0</v>
      </c>
      <c r="L39" s="198">
        <f t="shared" si="10"/>
        <v>0</v>
      </c>
      <c r="M39" s="198">
        <f t="shared" si="10"/>
        <v>0</v>
      </c>
      <c r="N39" s="198">
        <f t="shared" si="10"/>
        <v>0</v>
      </c>
      <c r="O39" s="198">
        <f t="shared" si="10"/>
        <v>0</v>
      </c>
      <c r="P39" s="199">
        <f t="shared" si="10"/>
        <v>0</v>
      </c>
    </row>
    <row r="40" spans="1:16" ht="15" customHeight="1" x14ac:dyDescent="0.2">
      <c r="A40" s="190">
        <v>13</v>
      </c>
      <c r="B40" s="191" t="str">
        <f>RESUMO!B27</f>
        <v>GLP</v>
      </c>
      <c r="C40" s="192" t="e">
        <f>VLOOKUP(B40,RESUMO!$B$16:$E$30,4,0)</f>
        <v>#DIV/0!</v>
      </c>
      <c r="D40" s="193">
        <f>VLOOKUP(B40,RESUMO!$B$16:$D$30,3,0)</f>
        <v>0</v>
      </c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1"/>
    </row>
    <row r="41" spans="1:16" ht="15.75" customHeight="1" thickBot="1" x14ac:dyDescent="0.25">
      <c r="A41" s="194"/>
      <c r="B41" s="195"/>
      <c r="C41" s="196"/>
      <c r="D41" s="197"/>
      <c r="E41" s="198">
        <f>$D$40*E40</f>
        <v>0</v>
      </c>
      <c r="F41" s="198">
        <f t="shared" ref="F41:P41" si="11">$D$40*F40</f>
        <v>0</v>
      </c>
      <c r="G41" s="198">
        <f t="shared" si="11"/>
        <v>0</v>
      </c>
      <c r="H41" s="198">
        <f t="shared" si="11"/>
        <v>0</v>
      </c>
      <c r="I41" s="198">
        <f t="shared" si="11"/>
        <v>0</v>
      </c>
      <c r="J41" s="198">
        <f t="shared" si="11"/>
        <v>0</v>
      </c>
      <c r="K41" s="198">
        <f t="shared" si="11"/>
        <v>0</v>
      </c>
      <c r="L41" s="198">
        <f t="shared" si="11"/>
        <v>0</v>
      </c>
      <c r="M41" s="198">
        <f t="shared" si="11"/>
        <v>0</v>
      </c>
      <c r="N41" s="198">
        <f t="shared" si="11"/>
        <v>0</v>
      </c>
      <c r="O41" s="198">
        <f t="shared" si="11"/>
        <v>0</v>
      </c>
      <c r="P41" s="199">
        <f t="shared" si="11"/>
        <v>0</v>
      </c>
    </row>
    <row r="42" spans="1:16" ht="15" customHeight="1" x14ac:dyDescent="0.2">
      <c r="A42" s="190">
        <v>14</v>
      </c>
      <c r="B42" s="191" t="str">
        <f>RESUMO!B28</f>
        <v>EXTINTORES</v>
      </c>
      <c r="C42" s="192" t="e">
        <f>VLOOKUP(B42,RESUMO!$B$16:$E$30,4,0)</f>
        <v>#DIV/0!</v>
      </c>
      <c r="D42" s="193">
        <f>VLOOKUP(B42,RESUMO!$B$16:$D$30,3,0)</f>
        <v>0</v>
      </c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1"/>
    </row>
    <row r="43" spans="1:16" ht="15.75" customHeight="1" thickBot="1" x14ac:dyDescent="0.25">
      <c r="A43" s="194"/>
      <c r="B43" s="195"/>
      <c r="C43" s="196"/>
      <c r="D43" s="197"/>
      <c r="E43" s="198">
        <f>$D$42*E42</f>
        <v>0</v>
      </c>
      <c r="F43" s="198">
        <f t="shared" ref="F43:P43" si="12">$D$42*F42</f>
        <v>0</v>
      </c>
      <c r="G43" s="198">
        <f t="shared" si="12"/>
        <v>0</v>
      </c>
      <c r="H43" s="198">
        <f t="shared" si="12"/>
        <v>0</v>
      </c>
      <c r="I43" s="198">
        <f t="shared" si="12"/>
        <v>0</v>
      </c>
      <c r="J43" s="198">
        <f t="shared" si="12"/>
        <v>0</v>
      </c>
      <c r="K43" s="198">
        <f t="shared" si="12"/>
        <v>0</v>
      </c>
      <c r="L43" s="198">
        <f t="shared" si="12"/>
        <v>0</v>
      </c>
      <c r="M43" s="198">
        <f t="shared" si="12"/>
        <v>0</v>
      </c>
      <c r="N43" s="198">
        <f t="shared" si="12"/>
        <v>0</v>
      </c>
      <c r="O43" s="198">
        <f t="shared" si="12"/>
        <v>0</v>
      </c>
      <c r="P43" s="199">
        <f t="shared" si="12"/>
        <v>0</v>
      </c>
    </row>
    <row r="44" spans="1:16" ht="15" customHeight="1" x14ac:dyDescent="0.2">
      <c r="A44" s="190">
        <v>15</v>
      </c>
      <c r="B44" s="191" t="str">
        <f>RESUMO!B29</f>
        <v>SINALIZAÇÃO</v>
      </c>
      <c r="C44" s="192" t="e">
        <f>VLOOKUP(B44,RESUMO!$B$16:$E$30,4,0)</f>
        <v>#DIV/0!</v>
      </c>
      <c r="D44" s="193">
        <f>VLOOKUP(B44,RESUMO!$B$16:$D$30,3,0)</f>
        <v>0</v>
      </c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1:16" ht="15.75" customHeight="1" thickBot="1" x14ac:dyDescent="0.25">
      <c r="A45" s="194"/>
      <c r="B45" s="195"/>
      <c r="C45" s="196"/>
      <c r="D45" s="197"/>
      <c r="E45" s="198">
        <f>$D$44*E44</f>
        <v>0</v>
      </c>
      <c r="F45" s="198">
        <f t="shared" ref="F45:P45" si="13">$D$44*F44</f>
        <v>0</v>
      </c>
      <c r="G45" s="198">
        <f t="shared" si="13"/>
        <v>0</v>
      </c>
      <c r="H45" s="198">
        <f t="shared" si="13"/>
        <v>0</v>
      </c>
      <c r="I45" s="198">
        <f t="shared" si="13"/>
        <v>0</v>
      </c>
      <c r="J45" s="198">
        <f t="shared" si="13"/>
        <v>0</v>
      </c>
      <c r="K45" s="198">
        <f t="shared" si="13"/>
        <v>0</v>
      </c>
      <c r="L45" s="198">
        <f t="shared" si="13"/>
        <v>0</v>
      </c>
      <c r="M45" s="198">
        <f t="shared" si="13"/>
        <v>0</v>
      </c>
      <c r="N45" s="198">
        <f t="shared" si="13"/>
        <v>0</v>
      </c>
      <c r="O45" s="198">
        <f t="shared" si="13"/>
        <v>0</v>
      </c>
      <c r="P45" s="199">
        <f t="shared" si="13"/>
        <v>0</v>
      </c>
    </row>
    <row r="46" spans="1:16" ht="15" customHeight="1" x14ac:dyDescent="0.2">
      <c r="A46" s="190">
        <v>16</v>
      </c>
      <c r="B46" s="191" t="str">
        <f>RESUMO!B30</f>
        <v>SERVIÇOS COMPLEMENTARES</v>
      </c>
      <c r="C46" s="192" t="e">
        <f>VLOOKUP(B46,RESUMO!$B$16:$E$30,4,0)</f>
        <v>#DIV/0!</v>
      </c>
      <c r="D46" s="193">
        <f>VLOOKUP(B46,RESUMO!$B$16:$D$30,3,0)</f>
        <v>0</v>
      </c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1:16" ht="15.75" customHeight="1" thickBot="1" x14ac:dyDescent="0.25">
      <c r="A47" s="194"/>
      <c r="B47" s="195"/>
      <c r="C47" s="196"/>
      <c r="D47" s="197"/>
      <c r="E47" s="198">
        <f>$D$46*E46</f>
        <v>0</v>
      </c>
      <c r="F47" s="198">
        <f t="shared" ref="F47:P47" si="14">$D$46*F46</f>
        <v>0</v>
      </c>
      <c r="G47" s="198">
        <f t="shared" si="14"/>
        <v>0</v>
      </c>
      <c r="H47" s="198">
        <f t="shared" si="14"/>
        <v>0</v>
      </c>
      <c r="I47" s="198">
        <f t="shared" si="14"/>
        <v>0</v>
      </c>
      <c r="J47" s="198">
        <f t="shared" si="14"/>
        <v>0</v>
      </c>
      <c r="K47" s="198">
        <f t="shared" si="14"/>
        <v>0</v>
      </c>
      <c r="L47" s="198">
        <f t="shared" si="14"/>
        <v>0</v>
      </c>
      <c r="M47" s="198">
        <f t="shared" si="14"/>
        <v>0</v>
      </c>
      <c r="N47" s="198">
        <f t="shared" si="14"/>
        <v>0</v>
      </c>
      <c r="O47" s="198">
        <f t="shared" si="14"/>
        <v>0</v>
      </c>
      <c r="P47" s="199">
        <f t="shared" si="14"/>
        <v>0</v>
      </c>
    </row>
    <row r="48" spans="1:16" ht="15.75" customHeight="1" thickBot="1" x14ac:dyDescent="0.25">
      <c r="A48" s="200"/>
      <c r="B48" s="201" t="s">
        <v>896</v>
      </c>
      <c r="C48" s="202" t="e">
        <f>SUM(C18:C47)</f>
        <v>#DIV/0!</v>
      </c>
      <c r="D48" s="203">
        <f>SUM(D18:D47)</f>
        <v>0</v>
      </c>
      <c r="E48" s="204">
        <f>E47+E37+E35+E33+E31+E29+E27+E25+E23+E21+E19+E39+E41+E43+E45</f>
        <v>0</v>
      </c>
      <c r="F48" s="204">
        <f t="shared" ref="F48:P48" si="15">F47+F37+F35+F33+F31+F29+F27+F25+F23+F21+F19+F39+F41+F43+F45+E48</f>
        <v>0</v>
      </c>
      <c r="G48" s="204">
        <f t="shared" si="15"/>
        <v>0</v>
      </c>
      <c r="H48" s="204">
        <f t="shared" si="15"/>
        <v>0</v>
      </c>
      <c r="I48" s="204">
        <f t="shared" si="15"/>
        <v>0</v>
      </c>
      <c r="J48" s="204">
        <f t="shared" si="15"/>
        <v>0</v>
      </c>
      <c r="K48" s="204">
        <f t="shared" si="15"/>
        <v>0</v>
      </c>
      <c r="L48" s="204">
        <f t="shared" si="15"/>
        <v>0</v>
      </c>
      <c r="M48" s="204">
        <f t="shared" si="15"/>
        <v>0</v>
      </c>
      <c r="N48" s="204">
        <f t="shared" si="15"/>
        <v>0</v>
      </c>
      <c r="O48" s="204">
        <f t="shared" si="15"/>
        <v>0</v>
      </c>
      <c r="P48" s="205">
        <f t="shared" si="15"/>
        <v>0</v>
      </c>
    </row>
    <row r="49" spans="1:16" ht="15.75" customHeight="1" thickBot="1" x14ac:dyDescent="0.25">
      <c r="A49" s="200"/>
      <c r="B49" s="201"/>
      <c r="C49" s="202"/>
      <c r="D49" s="206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5"/>
    </row>
    <row r="50" spans="1:16" ht="15.75" customHeight="1" thickBot="1" x14ac:dyDescent="0.25">
      <c r="A50" s="207"/>
      <c r="B50" s="208"/>
      <c r="C50" s="209"/>
      <c r="D50" s="210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2"/>
    </row>
    <row r="51" spans="1:16" x14ac:dyDescent="0.2">
      <c r="E51" s="172"/>
      <c r="F51" s="172"/>
    </row>
    <row r="52" spans="1:16" x14ac:dyDescent="0.2">
      <c r="A52" s="16">
        <f>ORÇAMENTO!G438</f>
        <v>0</v>
      </c>
    </row>
    <row r="54" spans="1:16" x14ac:dyDescent="0.2">
      <c r="M54" s="34"/>
      <c r="O54" s="34"/>
    </row>
    <row r="55" spans="1:16" ht="15.75" x14ac:dyDescent="0.25">
      <c r="M55" s="35"/>
      <c r="O55" s="35"/>
    </row>
    <row r="56" spans="1:16" x14ac:dyDescent="0.2">
      <c r="M56" s="34"/>
      <c r="O56" s="34"/>
    </row>
    <row r="57" spans="1:16" x14ac:dyDescent="0.2">
      <c r="O57" s="34"/>
    </row>
  </sheetData>
  <sheetProtection sheet="1" objects="1" scenarios="1" formatCells="0" formatColumns="0" formatRows="0" insertColumns="0" insertRows="0" deleteColumns="0" deleteRows="0"/>
  <mergeCells count="94">
    <mergeCell ref="B1:D1"/>
    <mergeCell ref="B2:D2"/>
    <mergeCell ref="B4:D4"/>
    <mergeCell ref="I14:I15"/>
    <mergeCell ref="F14:F15"/>
    <mergeCell ref="G14:G15"/>
    <mergeCell ref="H14:H15"/>
    <mergeCell ref="E14:E15"/>
    <mergeCell ref="B7:D7"/>
    <mergeCell ref="A18:A19"/>
    <mergeCell ref="B18:B19"/>
    <mergeCell ref="D18:D19"/>
    <mergeCell ref="C18:C19"/>
    <mergeCell ref="A14:A15"/>
    <mergeCell ref="B14:B15"/>
    <mergeCell ref="A20:A21"/>
    <mergeCell ref="B20:B21"/>
    <mergeCell ref="D20:D21"/>
    <mergeCell ref="C20:C21"/>
    <mergeCell ref="A22:A23"/>
    <mergeCell ref="B22:B23"/>
    <mergeCell ref="D22:D23"/>
    <mergeCell ref="C22:C23"/>
    <mergeCell ref="A24:A25"/>
    <mergeCell ref="B24:B25"/>
    <mergeCell ref="D24:D25"/>
    <mergeCell ref="C24:C25"/>
    <mergeCell ref="A26:A27"/>
    <mergeCell ref="B26:B27"/>
    <mergeCell ref="D26:D27"/>
    <mergeCell ref="C26:C27"/>
    <mergeCell ref="A28:A29"/>
    <mergeCell ref="B28:B29"/>
    <mergeCell ref="D28:D29"/>
    <mergeCell ref="C28:C29"/>
    <mergeCell ref="A30:A31"/>
    <mergeCell ref="B30:B31"/>
    <mergeCell ref="D30:D31"/>
    <mergeCell ref="C30:C31"/>
    <mergeCell ref="A32:A33"/>
    <mergeCell ref="B32:B33"/>
    <mergeCell ref="D32:D33"/>
    <mergeCell ref="C32:C33"/>
    <mergeCell ref="A34:A35"/>
    <mergeCell ref="B34:B35"/>
    <mergeCell ref="D34:D35"/>
    <mergeCell ref="C34:C35"/>
    <mergeCell ref="A36:A37"/>
    <mergeCell ref="B36:B37"/>
    <mergeCell ref="D36:D37"/>
    <mergeCell ref="C36:C37"/>
    <mergeCell ref="J48:J50"/>
    <mergeCell ref="A46:A47"/>
    <mergeCell ref="B46:B47"/>
    <mergeCell ref="D46:D47"/>
    <mergeCell ref="C46:C47"/>
    <mergeCell ref="A48:A50"/>
    <mergeCell ref="B48:B50"/>
    <mergeCell ref="D48:D50"/>
    <mergeCell ref="C48:C50"/>
    <mergeCell ref="E48:E50"/>
    <mergeCell ref="F48:F50"/>
    <mergeCell ref="G48:G50"/>
    <mergeCell ref="A42:A43"/>
    <mergeCell ref="B42:B43"/>
    <mergeCell ref="D42:D43"/>
    <mergeCell ref="C42:C43"/>
    <mergeCell ref="A44:A45"/>
    <mergeCell ref="B44:B45"/>
    <mergeCell ref="D44:D45"/>
    <mergeCell ref="C44:C45"/>
    <mergeCell ref="A38:A39"/>
    <mergeCell ref="B38:B39"/>
    <mergeCell ref="D38:D39"/>
    <mergeCell ref="C38:C39"/>
    <mergeCell ref="A40:A41"/>
    <mergeCell ref="B40:B41"/>
    <mergeCell ref="D40:D41"/>
    <mergeCell ref="C40:C41"/>
    <mergeCell ref="H48:H50"/>
    <mergeCell ref="I48:I50"/>
    <mergeCell ref="P48:P50"/>
    <mergeCell ref="K14:K15"/>
    <mergeCell ref="L14:L15"/>
    <mergeCell ref="M14:M15"/>
    <mergeCell ref="N14:N15"/>
    <mergeCell ref="O14:O15"/>
    <mergeCell ref="P14:P15"/>
    <mergeCell ref="K48:K50"/>
    <mergeCell ref="L48:L50"/>
    <mergeCell ref="M48:M50"/>
    <mergeCell ref="N48:N50"/>
    <mergeCell ref="O48:O50"/>
    <mergeCell ref="J14:J15"/>
  </mergeCells>
  <conditionalFormatting sqref="E18:P18">
    <cfRule type="cellIs" dxfId="239" priority="242" stopIfTrue="1" operator="greaterThan">
      <formula>0.0000001</formula>
    </cfRule>
    <cfRule type="cellIs" dxfId="238" priority="255" stopIfTrue="1" operator="equal">
      <formula>0</formula>
    </cfRule>
    <cfRule type="cellIs" dxfId="237" priority="254" stopIfTrue="1" operator="greaterThan">
      <formula>0.0000001</formula>
    </cfRule>
    <cfRule type="cellIs" dxfId="236" priority="253" stopIfTrue="1" operator="equal">
      <formula>0</formula>
    </cfRule>
    <cfRule type="cellIs" dxfId="235" priority="252" stopIfTrue="1" operator="greaterThan">
      <formula>0.0000001</formula>
    </cfRule>
    <cfRule type="cellIs" dxfId="234" priority="251" stopIfTrue="1" operator="equal">
      <formula>0</formula>
    </cfRule>
    <cfRule type="cellIs" dxfId="233" priority="250" stopIfTrue="1" operator="greaterThan">
      <formula>0.0000001</formula>
    </cfRule>
    <cfRule type="cellIs" dxfId="232" priority="249" stopIfTrue="1" operator="equal">
      <formula>0</formula>
    </cfRule>
    <cfRule type="cellIs" dxfId="231" priority="248" stopIfTrue="1" operator="greaterThan">
      <formula>0.0000001</formula>
    </cfRule>
    <cfRule type="cellIs" dxfId="230" priority="247" stopIfTrue="1" operator="equal">
      <formula>0</formula>
    </cfRule>
    <cfRule type="cellIs" dxfId="229" priority="246" stopIfTrue="1" operator="greaterThan">
      <formula>0.0000001</formula>
    </cfRule>
    <cfRule type="cellIs" dxfId="228" priority="245" stopIfTrue="1" operator="equal">
      <formula>0</formula>
    </cfRule>
    <cfRule type="cellIs" dxfId="227" priority="244" stopIfTrue="1" operator="greaterThan">
      <formula>0.0000001</formula>
    </cfRule>
    <cfRule type="cellIs" dxfId="226" priority="243" stopIfTrue="1" operator="equal">
      <formula>0</formula>
    </cfRule>
    <cfRule type="cellIs" dxfId="225" priority="241" stopIfTrue="1" operator="equal">
      <formula>0</formula>
    </cfRule>
    <cfRule type="cellIs" dxfId="224" priority="256" stopIfTrue="1" operator="greaterThan">
      <formula>0.0000001</formula>
    </cfRule>
  </conditionalFormatting>
  <conditionalFormatting sqref="E20:P20">
    <cfRule type="cellIs" dxfId="223" priority="240" stopIfTrue="1" operator="greaterThan">
      <formula>0.0000001</formula>
    </cfRule>
    <cfRule type="cellIs" dxfId="222" priority="239" stopIfTrue="1" operator="equal">
      <formula>0</formula>
    </cfRule>
    <cfRule type="cellIs" dxfId="221" priority="238" stopIfTrue="1" operator="greaterThan">
      <formula>0.0000001</formula>
    </cfRule>
    <cfRule type="cellIs" dxfId="220" priority="237" stopIfTrue="1" operator="equal">
      <formula>0</formula>
    </cfRule>
    <cfRule type="cellIs" dxfId="219" priority="236" stopIfTrue="1" operator="greaterThan">
      <formula>0.0000001</formula>
    </cfRule>
    <cfRule type="cellIs" dxfId="218" priority="235" stopIfTrue="1" operator="equal">
      <formula>0</formula>
    </cfRule>
    <cfRule type="cellIs" dxfId="217" priority="234" stopIfTrue="1" operator="greaterThan">
      <formula>0.0000001</formula>
    </cfRule>
    <cfRule type="cellIs" dxfId="216" priority="233" stopIfTrue="1" operator="equal">
      <formula>0</formula>
    </cfRule>
    <cfRule type="cellIs" dxfId="215" priority="232" stopIfTrue="1" operator="greaterThan">
      <formula>0.0000001</formula>
    </cfRule>
    <cfRule type="cellIs" dxfId="214" priority="231" stopIfTrue="1" operator="equal">
      <formula>0</formula>
    </cfRule>
    <cfRule type="cellIs" dxfId="213" priority="230" stopIfTrue="1" operator="greaterThan">
      <formula>0.0000001</formula>
    </cfRule>
    <cfRule type="cellIs" dxfId="212" priority="229" stopIfTrue="1" operator="equal">
      <formula>0</formula>
    </cfRule>
    <cfRule type="cellIs" dxfId="211" priority="227" stopIfTrue="1" operator="equal">
      <formula>0</formula>
    </cfRule>
    <cfRule type="cellIs" dxfId="210" priority="226" stopIfTrue="1" operator="greaterThan">
      <formula>0.0000001</formula>
    </cfRule>
    <cfRule type="cellIs" dxfId="209" priority="225" stopIfTrue="1" operator="equal">
      <formula>0</formula>
    </cfRule>
    <cfRule type="cellIs" dxfId="208" priority="228" stopIfTrue="1" operator="greaterThan">
      <formula>0.0000001</formula>
    </cfRule>
  </conditionalFormatting>
  <conditionalFormatting sqref="E22:P22">
    <cfRule type="cellIs" dxfId="207" priority="224" stopIfTrue="1" operator="greaterThan">
      <formula>0.0000001</formula>
    </cfRule>
    <cfRule type="cellIs" dxfId="206" priority="223" stopIfTrue="1" operator="equal">
      <formula>0</formula>
    </cfRule>
    <cfRule type="cellIs" dxfId="205" priority="222" stopIfTrue="1" operator="greaterThan">
      <formula>0.0000001</formula>
    </cfRule>
    <cfRule type="cellIs" dxfId="204" priority="209" stopIfTrue="1" operator="equal">
      <formula>0</formula>
    </cfRule>
    <cfRule type="cellIs" dxfId="203" priority="220" stopIfTrue="1" operator="greaterThan">
      <formula>0.0000001</formula>
    </cfRule>
    <cfRule type="cellIs" dxfId="202" priority="219" stopIfTrue="1" operator="equal">
      <formula>0</formula>
    </cfRule>
    <cfRule type="cellIs" dxfId="201" priority="218" stopIfTrue="1" operator="greaterThan">
      <formula>0.0000001</formula>
    </cfRule>
    <cfRule type="cellIs" dxfId="200" priority="217" stopIfTrue="1" operator="equal">
      <formula>0</formula>
    </cfRule>
    <cfRule type="cellIs" dxfId="199" priority="216" stopIfTrue="1" operator="greaterThan">
      <formula>0.0000001</formula>
    </cfRule>
    <cfRule type="cellIs" dxfId="198" priority="221" stopIfTrue="1" operator="equal">
      <formula>0</formula>
    </cfRule>
    <cfRule type="cellIs" dxfId="197" priority="214" stopIfTrue="1" operator="greaterThan">
      <formula>0.0000001</formula>
    </cfRule>
    <cfRule type="cellIs" dxfId="196" priority="213" stopIfTrue="1" operator="equal">
      <formula>0</formula>
    </cfRule>
    <cfRule type="cellIs" dxfId="195" priority="212" stopIfTrue="1" operator="greaterThan">
      <formula>0.0000001</formula>
    </cfRule>
    <cfRule type="cellIs" dxfId="194" priority="211" stopIfTrue="1" operator="equal">
      <formula>0</formula>
    </cfRule>
    <cfRule type="cellIs" dxfId="193" priority="210" stopIfTrue="1" operator="greaterThan">
      <formula>0.0000001</formula>
    </cfRule>
    <cfRule type="cellIs" dxfId="192" priority="215" stopIfTrue="1" operator="equal">
      <formula>0</formula>
    </cfRule>
  </conditionalFormatting>
  <conditionalFormatting sqref="E24:P24">
    <cfRule type="cellIs" dxfId="191" priority="208" stopIfTrue="1" operator="greaterThan">
      <formula>0.0000001</formula>
    </cfRule>
    <cfRule type="cellIs" dxfId="190" priority="207" stopIfTrue="1" operator="equal">
      <formula>0</formula>
    </cfRule>
    <cfRule type="cellIs" dxfId="189" priority="206" stopIfTrue="1" operator="greaterThan">
      <formula>0.0000001</formula>
    </cfRule>
    <cfRule type="cellIs" dxfId="188" priority="205" stopIfTrue="1" operator="equal">
      <formula>0</formula>
    </cfRule>
    <cfRule type="cellIs" dxfId="187" priority="204" stopIfTrue="1" operator="greaterThan">
      <formula>0.0000001</formula>
    </cfRule>
    <cfRule type="cellIs" dxfId="186" priority="203" stopIfTrue="1" operator="equal">
      <formula>0</formula>
    </cfRule>
    <cfRule type="cellIs" dxfId="185" priority="202" stopIfTrue="1" operator="greaterThan">
      <formula>0.0000001</formula>
    </cfRule>
    <cfRule type="cellIs" dxfId="184" priority="201" stopIfTrue="1" operator="equal">
      <formula>0</formula>
    </cfRule>
    <cfRule type="cellIs" dxfId="183" priority="200" stopIfTrue="1" operator="greaterThan">
      <formula>0.0000001</formula>
    </cfRule>
    <cfRule type="cellIs" dxfId="182" priority="199" stopIfTrue="1" operator="equal">
      <formula>0</formula>
    </cfRule>
    <cfRule type="cellIs" dxfId="181" priority="198" stopIfTrue="1" operator="greaterThan">
      <formula>0.0000001</formula>
    </cfRule>
    <cfRule type="cellIs" dxfId="180" priority="197" stopIfTrue="1" operator="equal">
      <formula>0</formula>
    </cfRule>
    <cfRule type="cellIs" dxfId="179" priority="196" stopIfTrue="1" operator="greaterThan">
      <formula>0.0000001</formula>
    </cfRule>
    <cfRule type="cellIs" dxfId="178" priority="195" stopIfTrue="1" operator="equal">
      <formula>0</formula>
    </cfRule>
    <cfRule type="cellIs" dxfId="177" priority="194" stopIfTrue="1" operator="greaterThan">
      <formula>0.0000001</formula>
    </cfRule>
    <cfRule type="cellIs" dxfId="176" priority="193" stopIfTrue="1" operator="equal">
      <formula>0</formula>
    </cfRule>
  </conditionalFormatting>
  <conditionalFormatting sqref="E26:P26">
    <cfRule type="cellIs" dxfId="175" priority="192" stopIfTrue="1" operator="greaterThan">
      <formula>0.0000001</formula>
    </cfRule>
    <cfRule type="cellIs" dxfId="174" priority="191" stopIfTrue="1" operator="equal">
      <formula>0</formula>
    </cfRule>
    <cfRule type="cellIs" dxfId="173" priority="190" stopIfTrue="1" operator="greaterThan">
      <formula>0.0000001</formula>
    </cfRule>
    <cfRule type="cellIs" dxfId="172" priority="189" stopIfTrue="1" operator="equal">
      <formula>0</formula>
    </cfRule>
    <cfRule type="cellIs" dxfId="171" priority="188" stopIfTrue="1" operator="greaterThan">
      <formula>0.0000001</formula>
    </cfRule>
    <cfRule type="cellIs" dxfId="170" priority="187" stopIfTrue="1" operator="equal">
      <formula>0</formula>
    </cfRule>
    <cfRule type="cellIs" dxfId="169" priority="186" stopIfTrue="1" operator="greaterThan">
      <formula>0.0000001</formula>
    </cfRule>
    <cfRule type="cellIs" dxfId="168" priority="185" stopIfTrue="1" operator="equal">
      <formula>0</formula>
    </cfRule>
    <cfRule type="cellIs" dxfId="167" priority="184" stopIfTrue="1" operator="greaterThan">
      <formula>0.0000001</formula>
    </cfRule>
    <cfRule type="cellIs" dxfId="166" priority="183" stopIfTrue="1" operator="equal">
      <formula>0</formula>
    </cfRule>
    <cfRule type="cellIs" dxfId="165" priority="182" stopIfTrue="1" operator="greaterThan">
      <formula>0.0000001</formula>
    </cfRule>
    <cfRule type="cellIs" dxfId="164" priority="181" stopIfTrue="1" operator="equal">
      <formula>0</formula>
    </cfRule>
    <cfRule type="cellIs" dxfId="163" priority="180" stopIfTrue="1" operator="greaterThan">
      <formula>0.0000001</formula>
    </cfRule>
    <cfRule type="cellIs" dxfId="162" priority="179" stopIfTrue="1" operator="equal">
      <formula>0</formula>
    </cfRule>
    <cfRule type="cellIs" dxfId="161" priority="178" stopIfTrue="1" operator="greaterThan">
      <formula>0.0000001</formula>
    </cfRule>
    <cfRule type="cellIs" dxfId="160" priority="177" stopIfTrue="1" operator="equal">
      <formula>0</formula>
    </cfRule>
  </conditionalFormatting>
  <conditionalFormatting sqref="E28:P28">
    <cfRule type="cellIs" dxfId="159" priority="176" stopIfTrue="1" operator="greaterThan">
      <formula>0.0000001</formula>
    </cfRule>
    <cfRule type="cellIs" dxfId="158" priority="175" stopIfTrue="1" operator="equal">
      <formula>0</formula>
    </cfRule>
    <cfRule type="cellIs" dxfId="157" priority="174" stopIfTrue="1" operator="greaterThan">
      <formula>0.0000001</formula>
    </cfRule>
    <cfRule type="cellIs" dxfId="156" priority="173" stopIfTrue="1" operator="equal">
      <formula>0</formula>
    </cfRule>
    <cfRule type="cellIs" dxfId="155" priority="172" stopIfTrue="1" operator="greaterThan">
      <formula>0.0000001</formula>
    </cfRule>
    <cfRule type="cellIs" dxfId="154" priority="171" stopIfTrue="1" operator="equal">
      <formula>0</formula>
    </cfRule>
    <cfRule type="cellIs" dxfId="153" priority="170" stopIfTrue="1" operator="greaterThan">
      <formula>0.0000001</formula>
    </cfRule>
    <cfRule type="cellIs" dxfId="152" priority="169" stopIfTrue="1" operator="equal">
      <formula>0</formula>
    </cfRule>
    <cfRule type="cellIs" dxfId="151" priority="168" stopIfTrue="1" operator="greaterThan">
      <formula>0.0000001</formula>
    </cfRule>
    <cfRule type="cellIs" dxfId="150" priority="166" stopIfTrue="1" operator="greaterThan">
      <formula>0.0000001</formula>
    </cfRule>
    <cfRule type="cellIs" dxfId="149" priority="167" stopIfTrue="1" operator="equal">
      <formula>0</formula>
    </cfRule>
    <cfRule type="cellIs" dxfId="148" priority="165" stopIfTrue="1" operator="equal">
      <formula>0</formula>
    </cfRule>
    <cfRule type="cellIs" dxfId="147" priority="164" stopIfTrue="1" operator="greaterThan">
      <formula>0.0000001</formula>
    </cfRule>
    <cfRule type="cellIs" dxfId="146" priority="163" stopIfTrue="1" operator="equal">
      <formula>0</formula>
    </cfRule>
    <cfRule type="cellIs" dxfId="145" priority="162" stopIfTrue="1" operator="greaterThan">
      <formula>0.0000001</formula>
    </cfRule>
    <cfRule type="cellIs" dxfId="144" priority="161" stopIfTrue="1" operator="equal">
      <formula>0</formula>
    </cfRule>
  </conditionalFormatting>
  <conditionalFormatting sqref="E30:P30">
    <cfRule type="cellIs" dxfId="143" priority="160" stopIfTrue="1" operator="greaterThan">
      <formula>0.0000001</formula>
    </cfRule>
    <cfRule type="cellIs" dxfId="142" priority="159" stopIfTrue="1" operator="equal">
      <formula>0</formula>
    </cfRule>
    <cfRule type="cellIs" dxfId="141" priority="158" stopIfTrue="1" operator="greaterThan">
      <formula>0.0000001</formula>
    </cfRule>
    <cfRule type="cellIs" dxfId="140" priority="157" stopIfTrue="1" operator="equal">
      <formula>0</formula>
    </cfRule>
    <cfRule type="cellIs" dxfId="139" priority="156" stopIfTrue="1" operator="greaterThan">
      <formula>0.0000001</formula>
    </cfRule>
    <cfRule type="cellIs" dxfId="138" priority="155" stopIfTrue="1" operator="equal">
      <formula>0</formula>
    </cfRule>
    <cfRule type="cellIs" dxfId="137" priority="154" stopIfTrue="1" operator="greaterThan">
      <formula>0.0000001</formula>
    </cfRule>
    <cfRule type="cellIs" dxfId="136" priority="153" stopIfTrue="1" operator="equal">
      <formula>0</formula>
    </cfRule>
    <cfRule type="cellIs" dxfId="135" priority="152" stopIfTrue="1" operator="greaterThan">
      <formula>0.0000001</formula>
    </cfRule>
    <cfRule type="cellIs" dxfId="134" priority="151" stopIfTrue="1" operator="equal">
      <formula>0</formula>
    </cfRule>
    <cfRule type="cellIs" dxfId="133" priority="150" stopIfTrue="1" operator="greaterThan">
      <formula>0.0000001</formula>
    </cfRule>
    <cfRule type="cellIs" dxfId="132" priority="149" stopIfTrue="1" operator="equal">
      <formula>0</formula>
    </cfRule>
    <cfRule type="cellIs" dxfId="131" priority="148" stopIfTrue="1" operator="greaterThan">
      <formula>0.0000001</formula>
    </cfRule>
    <cfRule type="cellIs" dxfId="130" priority="147" stopIfTrue="1" operator="equal">
      <formula>0</formula>
    </cfRule>
    <cfRule type="cellIs" dxfId="129" priority="146" stopIfTrue="1" operator="greaterThan">
      <formula>0.0000001</formula>
    </cfRule>
    <cfRule type="cellIs" dxfId="128" priority="145" stopIfTrue="1" operator="equal">
      <formula>0</formula>
    </cfRule>
  </conditionalFormatting>
  <conditionalFormatting sqref="E32:P32">
    <cfRule type="cellIs" dxfId="127" priority="129" stopIfTrue="1" operator="equal">
      <formula>0</formula>
    </cfRule>
    <cfRule type="cellIs" dxfId="126" priority="130" stopIfTrue="1" operator="greaterThan">
      <formula>0.0000001</formula>
    </cfRule>
    <cfRule type="cellIs" dxfId="125" priority="131" stopIfTrue="1" operator="equal">
      <formula>0</formula>
    </cfRule>
    <cfRule type="cellIs" dxfId="124" priority="132" stopIfTrue="1" operator="greaterThan">
      <formula>0.0000001</formula>
    </cfRule>
    <cfRule type="cellIs" dxfId="123" priority="133" stopIfTrue="1" operator="equal">
      <formula>0</formula>
    </cfRule>
    <cfRule type="cellIs" dxfId="122" priority="134" stopIfTrue="1" operator="greaterThan">
      <formula>0.0000001</formula>
    </cfRule>
    <cfRule type="cellIs" dxfId="121" priority="135" stopIfTrue="1" operator="equal">
      <formula>0</formula>
    </cfRule>
    <cfRule type="cellIs" dxfId="120" priority="136" stopIfTrue="1" operator="greaterThan">
      <formula>0.0000001</formula>
    </cfRule>
    <cfRule type="cellIs" dxfId="119" priority="137" stopIfTrue="1" operator="equal">
      <formula>0</formula>
    </cfRule>
    <cfRule type="cellIs" dxfId="118" priority="138" stopIfTrue="1" operator="greaterThan">
      <formula>0.0000001</formula>
    </cfRule>
    <cfRule type="cellIs" dxfId="117" priority="139" stopIfTrue="1" operator="equal">
      <formula>0</formula>
    </cfRule>
    <cfRule type="cellIs" dxfId="116" priority="140" stopIfTrue="1" operator="greaterThan">
      <formula>0.0000001</formula>
    </cfRule>
    <cfRule type="cellIs" dxfId="115" priority="141" stopIfTrue="1" operator="equal">
      <formula>0</formula>
    </cfRule>
    <cfRule type="cellIs" dxfId="114" priority="142" stopIfTrue="1" operator="greaterThan">
      <formula>0.0000001</formula>
    </cfRule>
    <cfRule type="cellIs" dxfId="113" priority="143" stopIfTrue="1" operator="equal">
      <formula>0</formula>
    </cfRule>
    <cfRule type="cellIs" dxfId="112" priority="144" stopIfTrue="1" operator="greaterThan">
      <formula>0.0000001</formula>
    </cfRule>
  </conditionalFormatting>
  <conditionalFormatting sqref="E34:P34">
    <cfRule type="cellIs" dxfId="111" priority="128" stopIfTrue="1" operator="greaterThan">
      <formula>0.0000001</formula>
    </cfRule>
    <cfRule type="cellIs" dxfId="110" priority="127" stopIfTrue="1" operator="equal">
      <formula>0</formula>
    </cfRule>
    <cfRule type="cellIs" dxfId="109" priority="126" stopIfTrue="1" operator="greaterThan">
      <formula>0.0000001</formula>
    </cfRule>
    <cfRule type="cellIs" dxfId="108" priority="125" stopIfTrue="1" operator="equal">
      <formula>0</formula>
    </cfRule>
    <cfRule type="cellIs" dxfId="107" priority="124" stopIfTrue="1" operator="greaterThan">
      <formula>0.0000001</formula>
    </cfRule>
    <cfRule type="cellIs" dxfId="106" priority="123" stopIfTrue="1" operator="equal">
      <formula>0</formula>
    </cfRule>
    <cfRule type="cellIs" dxfId="105" priority="122" stopIfTrue="1" operator="greaterThan">
      <formula>0.0000001</formula>
    </cfRule>
    <cfRule type="cellIs" dxfId="104" priority="121" stopIfTrue="1" operator="equal">
      <formula>0</formula>
    </cfRule>
    <cfRule type="cellIs" dxfId="103" priority="120" stopIfTrue="1" operator="greaterThan">
      <formula>0.0000001</formula>
    </cfRule>
    <cfRule type="cellIs" dxfId="102" priority="119" stopIfTrue="1" operator="equal">
      <formula>0</formula>
    </cfRule>
    <cfRule type="cellIs" dxfId="101" priority="118" stopIfTrue="1" operator="greaterThan">
      <formula>0.0000001</formula>
    </cfRule>
    <cfRule type="cellIs" dxfId="100" priority="117" stopIfTrue="1" operator="equal">
      <formula>0</formula>
    </cfRule>
    <cfRule type="cellIs" dxfId="99" priority="116" stopIfTrue="1" operator="greaterThan">
      <formula>0.0000001</formula>
    </cfRule>
    <cfRule type="cellIs" dxfId="98" priority="115" stopIfTrue="1" operator="equal">
      <formula>0</formula>
    </cfRule>
    <cfRule type="cellIs" dxfId="97" priority="114" stopIfTrue="1" operator="greaterThan">
      <formula>0.0000001</formula>
    </cfRule>
    <cfRule type="cellIs" dxfId="96" priority="113" stopIfTrue="1" operator="equal">
      <formula>0</formula>
    </cfRule>
  </conditionalFormatting>
  <conditionalFormatting sqref="E36:P36">
    <cfRule type="cellIs" dxfId="95" priority="112" stopIfTrue="1" operator="greaterThan">
      <formula>0.0000001</formula>
    </cfRule>
    <cfRule type="cellIs" dxfId="94" priority="111" stopIfTrue="1" operator="equal">
      <formula>0</formula>
    </cfRule>
    <cfRule type="cellIs" dxfId="93" priority="110" stopIfTrue="1" operator="greaterThan">
      <formula>0.0000001</formula>
    </cfRule>
    <cfRule type="cellIs" dxfId="92" priority="109" stopIfTrue="1" operator="equal">
      <formula>0</formula>
    </cfRule>
    <cfRule type="cellIs" dxfId="91" priority="108" stopIfTrue="1" operator="greaterThan">
      <formula>0.0000001</formula>
    </cfRule>
    <cfRule type="cellIs" dxfId="90" priority="106" stopIfTrue="1" operator="greaterThan">
      <formula>0.0000001</formula>
    </cfRule>
    <cfRule type="cellIs" dxfId="89" priority="107" stopIfTrue="1" operator="equal">
      <formula>0</formula>
    </cfRule>
    <cfRule type="cellIs" dxfId="88" priority="105" stopIfTrue="1" operator="equal">
      <formula>0</formula>
    </cfRule>
    <cfRule type="cellIs" dxfId="87" priority="104" stopIfTrue="1" operator="greaterThan">
      <formula>0.0000001</formula>
    </cfRule>
    <cfRule type="cellIs" dxfId="86" priority="103" stopIfTrue="1" operator="equal">
      <formula>0</formula>
    </cfRule>
    <cfRule type="cellIs" dxfId="85" priority="102" stopIfTrue="1" operator="greaterThan">
      <formula>0.0000001</formula>
    </cfRule>
    <cfRule type="cellIs" dxfId="84" priority="101" stopIfTrue="1" operator="equal">
      <formula>0</formula>
    </cfRule>
    <cfRule type="cellIs" dxfId="83" priority="100" stopIfTrue="1" operator="greaterThan">
      <formula>0.0000001</formula>
    </cfRule>
    <cfRule type="cellIs" dxfId="82" priority="99" stopIfTrue="1" operator="equal">
      <formula>0</formula>
    </cfRule>
    <cfRule type="cellIs" dxfId="81" priority="98" stopIfTrue="1" operator="greaterThan">
      <formula>0.0000001</formula>
    </cfRule>
    <cfRule type="cellIs" dxfId="80" priority="97" stopIfTrue="1" operator="equal">
      <formula>0</formula>
    </cfRule>
  </conditionalFormatting>
  <conditionalFormatting sqref="E38:P38">
    <cfRule type="cellIs" dxfId="79" priority="96" stopIfTrue="1" operator="greaterThan">
      <formula>0.0000001</formula>
    </cfRule>
    <cfRule type="cellIs" dxfId="78" priority="95" stopIfTrue="1" operator="equal">
      <formula>0</formula>
    </cfRule>
    <cfRule type="cellIs" dxfId="77" priority="94" stopIfTrue="1" operator="greaterThan">
      <formula>0.0000001</formula>
    </cfRule>
    <cfRule type="cellIs" dxfId="76" priority="93" stopIfTrue="1" operator="equal">
      <formula>0</formula>
    </cfRule>
    <cfRule type="cellIs" dxfId="75" priority="92" stopIfTrue="1" operator="greaterThan">
      <formula>0.0000001</formula>
    </cfRule>
    <cfRule type="cellIs" dxfId="74" priority="91" stopIfTrue="1" operator="equal">
      <formula>0</formula>
    </cfRule>
    <cfRule type="cellIs" dxfId="73" priority="90" stopIfTrue="1" operator="greaterThan">
      <formula>0.0000001</formula>
    </cfRule>
    <cfRule type="cellIs" dxfId="72" priority="89" stopIfTrue="1" operator="equal">
      <formula>0</formula>
    </cfRule>
    <cfRule type="cellIs" dxfId="71" priority="88" stopIfTrue="1" operator="greaterThan">
      <formula>0.0000001</formula>
    </cfRule>
    <cfRule type="cellIs" dxfId="70" priority="87" stopIfTrue="1" operator="equal">
      <formula>0</formula>
    </cfRule>
    <cfRule type="cellIs" dxfId="69" priority="86" stopIfTrue="1" operator="greaterThan">
      <formula>0.0000001</formula>
    </cfRule>
    <cfRule type="cellIs" dxfId="68" priority="85" stopIfTrue="1" operator="equal">
      <formula>0</formula>
    </cfRule>
    <cfRule type="cellIs" dxfId="67" priority="84" stopIfTrue="1" operator="greaterThan">
      <formula>0.0000001</formula>
    </cfRule>
    <cfRule type="cellIs" dxfId="66" priority="83" stopIfTrue="1" operator="equal">
      <formula>0</formula>
    </cfRule>
    <cfRule type="cellIs" dxfId="65" priority="82" stopIfTrue="1" operator="greaterThan">
      <formula>0.0000001</formula>
    </cfRule>
    <cfRule type="cellIs" dxfId="64" priority="81" stopIfTrue="1" operator="equal">
      <formula>0</formula>
    </cfRule>
  </conditionalFormatting>
  <conditionalFormatting sqref="E40:P40">
    <cfRule type="cellIs" dxfId="63" priority="80" stopIfTrue="1" operator="greaterThan">
      <formula>0.0000001</formula>
    </cfRule>
    <cfRule type="cellIs" dxfId="62" priority="79" stopIfTrue="1" operator="equal">
      <formula>0</formula>
    </cfRule>
    <cfRule type="cellIs" dxfId="61" priority="78" stopIfTrue="1" operator="greaterThan">
      <formula>0.0000001</formula>
    </cfRule>
    <cfRule type="cellIs" dxfId="60" priority="77" stopIfTrue="1" operator="equal">
      <formula>0</formula>
    </cfRule>
    <cfRule type="cellIs" dxfId="59" priority="76" stopIfTrue="1" operator="greaterThan">
      <formula>0.0000001</formula>
    </cfRule>
    <cfRule type="cellIs" dxfId="58" priority="75" stopIfTrue="1" operator="equal">
      <formula>0</formula>
    </cfRule>
    <cfRule type="cellIs" dxfId="57" priority="74" stopIfTrue="1" operator="greaterThan">
      <formula>0.0000001</formula>
    </cfRule>
    <cfRule type="cellIs" dxfId="56" priority="73" stopIfTrue="1" operator="equal">
      <formula>0</formula>
    </cfRule>
    <cfRule type="cellIs" dxfId="55" priority="72" stopIfTrue="1" operator="greaterThan">
      <formula>0.0000001</formula>
    </cfRule>
    <cfRule type="cellIs" dxfId="54" priority="71" stopIfTrue="1" operator="equal">
      <formula>0</formula>
    </cfRule>
    <cfRule type="cellIs" dxfId="53" priority="70" stopIfTrue="1" operator="greaterThan">
      <formula>0.0000001</formula>
    </cfRule>
    <cfRule type="cellIs" dxfId="52" priority="69" stopIfTrue="1" operator="equal">
      <formula>0</formula>
    </cfRule>
    <cfRule type="cellIs" dxfId="51" priority="68" stopIfTrue="1" operator="greaterThan">
      <formula>0.0000001</formula>
    </cfRule>
    <cfRule type="cellIs" dxfId="50" priority="67" stopIfTrue="1" operator="equal">
      <formula>0</formula>
    </cfRule>
    <cfRule type="cellIs" dxfId="49" priority="66" stopIfTrue="1" operator="greaterThan">
      <formula>0.0000001</formula>
    </cfRule>
    <cfRule type="cellIs" dxfId="48" priority="65" stopIfTrue="1" operator="equal">
      <formula>0</formula>
    </cfRule>
  </conditionalFormatting>
  <conditionalFormatting sqref="E42:P42">
    <cfRule type="cellIs" dxfId="47" priority="42" stopIfTrue="1" operator="greaterThan">
      <formula>0.0000001</formula>
    </cfRule>
    <cfRule type="cellIs" dxfId="46" priority="47" stopIfTrue="1" operator="equal">
      <formula>0</formula>
    </cfRule>
    <cfRule type="cellIs" dxfId="45" priority="46" stopIfTrue="1" operator="greaterThan">
      <formula>0.0000001</formula>
    </cfRule>
    <cfRule type="cellIs" dxfId="44" priority="45" stopIfTrue="1" operator="equal">
      <formula>0</formula>
    </cfRule>
    <cfRule type="cellIs" dxfId="43" priority="44" stopIfTrue="1" operator="greaterThan">
      <formula>0.0000001</formula>
    </cfRule>
    <cfRule type="cellIs" dxfId="42" priority="43" stopIfTrue="1" operator="equal">
      <formula>0</formula>
    </cfRule>
    <cfRule type="cellIs" dxfId="41" priority="36" stopIfTrue="1" operator="greaterThan">
      <formula>0.0000001</formula>
    </cfRule>
    <cfRule type="cellIs" dxfId="40" priority="41" stopIfTrue="1" operator="equal">
      <formula>0</formula>
    </cfRule>
    <cfRule type="cellIs" dxfId="39" priority="40" stopIfTrue="1" operator="greaterThan">
      <formula>0.0000001</formula>
    </cfRule>
    <cfRule type="cellIs" dxfId="38" priority="39" stopIfTrue="1" operator="equal">
      <formula>0</formula>
    </cfRule>
    <cfRule type="cellIs" dxfId="37" priority="38" stopIfTrue="1" operator="greaterThan">
      <formula>0.0000001</formula>
    </cfRule>
    <cfRule type="cellIs" dxfId="36" priority="37" stopIfTrue="1" operator="equal">
      <formula>0</formula>
    </cfRule>
    <cfRule type="cellIs" dxfId="35" priority="48" stopIfTrue="1" operator="greaterThan">
      <formula>0.0000001</formula>
    </cfRule>
    <cfRule type="cellIs" dxfId="34" priority="35" stopIfTrue="1" operator="equal">
      <formula>0</formula>
    </cfRule>
    <cfRule type="cellIs" dxfId="33" priority="34" stopIfTrue="1" operator="greaterThan">
      <formula>0.0000001</formula>
    </cfRule>
    <cfRule type="cellIs" dxfId="32" priority="33" stopIfTrue="1" operator="equal">
      <formula>0</formula>
    </cfRule>
  </conditionalFormatting>
  <conditionalFormatting sqref="E44:P44">
    <cfRule type="cellIs" dxfId="31" priority="29" stopIfTrue="1" operator="equal">
      <formula>0</formula>
    </cfRule>
    <cfRule type="cellIs" dxfId="30" priority="32" stopIfTrue="1" operator="greaterThan">
      <formula>0.0000001</formula>
    </cfRule>
    <cfRule type="cellIs" dxfId="29" priority="31" stopIfTrue="1" operator="equal">
      <formula>0</formula>
    </cfRule>
    <cfRule type="cellIs" dxfId="28" priority="30" stopIfTrue="1" operator="greaterThan">
      <formula>0.0000001</formula>
    </cfRule>
    <cfRule type="cellIs" dxfId="27" priority="28" stopIfTrue="1" operator="greaterThan">
      <formula>0.0000001</formula>
    </cfRule>
    <cfRule type="cellIs" dxfId="26" priority="27" stopIfTrue="1" operator="equal">
      <formula>0</formula>
    </cfRule>
    <cfRule type="cellIs" dxfId="25" priority="26" stopIfTrue="1" operator="greaterThan">
      <formula>0.0000001</formula>
    </cfRule>
    <cfRule type="cellIs" dxfId="24" priority="25" stopIfTrue="1" operator="equal">
      <formula>0</formula>
    </cfRule>
    <cfRule type="cellIs" dxfId="23" priority="24" stopIfTrue="1" operator="greaterThan">
      <formula>0.0000001</formula>
    </cfRule>
    <cfRule type="cellIs" dxfId="22" priority="23" stopIfTrue="1" operator="equal">
      <formula>0</formula>
    </cfRule>
    <cfRule type="cellIs" dxfId="21" priority="22" stopIfTrue="1" operator="greaterThan">
      <formula>0.0000001</formula>
    </cfRule>
    <cfRule type="cellIs" dxfId="20" priority="21" stopIfTrue="1" operator="equal">
      <formula>0</formula>
    </cfRule>
    <cfRule type="cellIs" dxfId="19" priority="20" stopIfTrue="1" operator="greaterThan">
      <formula>0.0000001</formula>
    </cfRule>
    <cfRule type="cellIs" dxfId="18" priority="19" stopIfTrue="1" operator="equal">
      <formula>0</formula>
    </cfRule>
    <cfRule type="cellIs" dxfId="17" priority="18" stopIfTrue="1" operator="greaterThan">
      <formula>0.0000001</formula>
    </cfRule>
    <cfRule type="cellIs" dxfId="16" priority="17" stopIfTrue="1" operator="equal">
      <formula>0</formula>
    </cfRule>
  </conditionalFormatting>
  <conditionalFormatting sqref="E46:P46">
    <cfRule type="cellIs" dxfId="15" priority="1" stopIfTrue="1" operator="equal">
      <formula>0</formula>
    </cfRule>
    <cfRule type="cellIs" dxfId="14" priority="16" stopIfTrue="1" operator="greaterThan">
      <formula>0.0000001</formula>
    </cfRule>
    <cfRule type="cellIs" dxfId="13" priority="14" stopIfTrue="1" operator="greaterThan">
      <formula>0.0000001</formula>
    </cfRule>
    <cfRule type="cellIs" dxfId="12" priority="13" stopIfTrue="1" operator="equal">
      <formula>0</formula>
    </cfRule>
    <cfRule type="cellIs" dxfId="11" priority="12" stopIfTrue="1" operator="greaterThan">
      <formula>0.0000001</formula>
    </cfRule>
    <cfRule type="cellIs" dxfId="10" priority="11" stopIfTrue="1" operator="equal">
      <formula>0</formula>
    </cfRule>
    <cfRule type="cellIs" dxfId="9" priority="10" stopIfTrue="1" operator="greaterThan">
      <formula>0.0000001</formula>
    </cfRule>
    <cfRule type="cellIs" dxfId="8" priority="9" stopIfTrue="1" operator="equal">
      <formula>0</formula>
    </cfRule>
    <cfRule type="cellIs" dxfId="7" priority="8" stopIfTrue="1" operator="greaterThan">
      <formula>0.0000001</formula>
    </cfRule>
    <cfRule type="cellIs" dxfId="6" priority="7" stopIfTrue="1" operator="equal">
      <formula>0</formula>
    </cfRule>
    <cfRule type="cellIs" dxfId="5" priority="6" stopIfTrue="1" operator="greaterThan">
      <formula>0.0000001</formula>
    </cfRule>
    <cfRule type="cellIs" dxfId="4" priority="5" stopIfTrue="1" operator="equal">
      <formula>0</formula>
    </cfRule>
    <cfRule type="cellIs" dxfId="3" priority="4" stopIfTrue="1" operator="greaterThan">
      <formula>0.0000001</formula>
    </cfRule>
    <cfRule type="cellIs" dxfId="2" priority="3" stopIfTrue="1" operator="equal">
      <formula>0</formula>
    </cfRule>
    <cfRule type="cellIs" dxfId="1" priority="2" stopIfTrue="1" operator="greaterThan">
      <formula>0.0000001</formula>
    </cfRule>
    <cfRule type="cellIs" dxfId="0" priority="15" stopIfTrue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</vt:lpstr>
      <vt:lpstr>RESUMO</vt:lpstr>
      <vt:lpstr>CRONOGRAMA</vt:lpstr>
      <vt:lpstr>ORÇAMENTO!Area_de_impressao</vt:lpstr>
      <vt:lpstr>CRONOGRAMA!Titulos_de_impressao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Estágiarios</dc:creator>
  <cp:lastModifiedBy>infra infra</cp:lastModifiedBy>
  <cp:lastPrinted>2023-10-20T18:51:00Z</cp:lastPrinted>
  <dcterms:created xsi:type="dcterms:W3CDTF">2023-08-25T11:25:50Z</dcterms:created>
  <dcterms:modified xsi:type="dcterms:W3CDTF">2023-10-20T19:20:11Z</dcterms:modified>
</cp:coreProperties>
</file>